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150" windowWidth="22110" windowHeight="9270"/>
  </bookViews>
  <sheets>
    <sheet name="Deckblatt" sheetId="1" r:id="rId1"/>
    <sheet name="Erfolgsplan" sheetId="2" r:id="rId2"/>
    <sheet name="Vermögensplan" sheetId="3" r:id="rId3"/>
    <sheet name="Personalplan" sheetId="4" r:id="rId4"/>
    <sheet name="Investitionsplan" sheetId="5" r:id="rId5"/>
    <sheet name="Planbilanz" sheetId="6" r:id="rId6"/>
  </sheets>
  <externalReferences>
    <externalReference r:id="rId7"/>
  </externalReferences>
  <definedNames>
    <definedName name="akt_jahr_x">[1]Para!#REF!</definedName>
    <definedName name="_xlnm.Print_Area" localSheetId="4">Investitionsplan!$A$1:$M$51</definedName>
    <definedName name="_xlnm.Print_Area" localSheetId="3">Personalplan!$A$1:$J$27</definedName>
    <definedName name="müll">[1]Para!#REF!</definedName>
    <definedName name="Print_Area" localSheetId="0">Deckblatt!$A$1:$G$39</definedName>
    <definedName name="Print_Area" localSheetId="1">Erfolgsplan!$B$1:$M$52</definedName>
    <definedName name="Print_Area" localSheetId="4">Investitionsplan!$A$1:$M$39</definedName>
    <definedName name="Print_Area" localSheetId="2">Vermögensplan!$B$1:$J$54</definedName>
  </definedNames>
  <calcPr calcId="145621"/>
</workbook>
</file>

<file path=xl/calcChain.xml><?xml version="1.0" encoding="utf-8"?>
<calcChain xmlns="http://schemas.openxmlformats.org/spreadsheetml/2006/main">
  <c r="G35" i="6" l="1"/>
  <c r="F35" i="6"/>
  <c r="I32" i="6"/>
  <c r="I13" i="6" s="1"/>
  <c r="F32" i="6"/>
  <c r="M27" i="6"/>
  <c r="L27" i="6"/>
  <c r="H27" i="6"/>
  <c r="M26" i="6"/>
  <c r="L26" i="6"/>
  <c r="K26" i="6"/>
  <c r="J26" i="6"/>
  <c r="H26" i="6"/>
  <c r="M25" i="6"/>
  <c r="L25" i="6"/>
  <c r="K25" i="6"/>
  <c r="J25" i="6"/>
  <c r="H25" i="6"/>
  <c r="G25" i="6"/>
  <c r="F25" i="6"/>
  <c r="H23" i="6"/>
  <c r="H22" i="6"/>
  <c r="M15" i="6"/>
  <c r="L15" i="6"/>
  <c r="G13" i="6"/>
  <c r="G17" i="6" s="1"/>
  <c r="F13" i="6"/>
  <c r="F17" i="6" s="1"/>
  <c r="M11" i="6"/>
  <c r="L11" i="6"/>
  <c r="K11" i="6"/>
  <c r="J11" i="6"/>
  <c r="I11" i="6"/>
  <c r="G11" i="6"/>
  <c r="F11" i="6"/>
  <c r="F19" i="6" s="1"/>
  <c r="H8" i="6"/>
  <c r="H11" i="6" s="1"/>
  <c r="M36" i="5"/>
  <c r="L36" i="5"/>
  <c r="K36" i="5"/>
  <c r="J36" i="5"/>
  <c r="I36" i="5"/>
  <c r="H36" i="5"/>
  <c r="G36" i="5"/>
  <c r="F36" i="5"/>
  <c r="D36" i="5"/>
  <c r="M31" i="5"/>
  <c r="L31" i="5"/>
  <c r="K31" i="5"/>
  <c r="J31" i="5"/>
  <c r="I31" i="5"/>
  <c r="H31" i="5"/>
  <c r="G31" i="5"/>
  <c r="F31" i="5"/>
  <c r="D31" i="5"/>
  <c r="M25" i="5"/>
  <c r="L25" i="5"/>
  <c r="K25" i="5"/>
  <c r="J25" i="5"/>
  <c r="I25" i="5"/>
  <c r="H25" i="5"/>
  <c r="G25" i="5"/>
  <c r="F25" i="5"/>
  <c r="D25" i="5"/>
  <c r="M19" i="5"/>
  <c r="L19" i="5"/>
  <c r="K19" i="5"/>
  <c r="J19" i="5"/>
  <c r="I19" i="5"/>
  <c r="H19" i="5"/>
  <c r="G19" i="5"/>
  <c r="F19" i="5"/>
  <c r="D19" i="5"/>
  <c r="M13" i="5"/>
  <c r="L13" i="5"/>
  <c r="K13" i="5"/>
  <c r="J13" i="5"/>
  <c r="I13" i="5"/>
  <c r="H13" i="5"/>
  <c r="G13" i="5"/>
  <c r="F13" i="5"/>
  <c r="D13" i="5"/>
  <c r="I22" i="4"/>
  <c r="H22" i="4"/>
  <c r="E22" i="4"/>
  <c r="D22" i="4"/>
  <c r="D14" i="4"/>
  <c r="C14" i="4"/>
  <c r="E9" i="4"/>
  <c r="D9" i="4"/>
  <c r="C9" i="4"/>
  <c r="J8" i="4"/>
  <c r="J9" i="4" s="1"/>
  <c r="I8" i="4"/>
  <c r="I9" i="4" s="1"/>
  <c r="H8" i="4"/>
  <c r="H9" i="4" s="1"/>
  <c r="G8" i="4"/>
  <c r="G9" i="4" s="1"/>
  <c r="F8" i="4"/>
  <c r="F9" i="4" s="1"/>
  <c r="F6" i="4"/>
  <c r="E32" i="3"/>
  <c r="G32" i="3" s="1"/>
  <c r="H32" i="3" s="1"/>
  <c r="I32" i="3" s="1"/>
  <c r="J32" i="3" s="1"/>
  <c r="C24" i="3"/>
  <c r="J20" i="3"/>
  <c r="I20" i="3"/>
  <c r="H20" i="3"/>
  <c r="G20" i="3"/>
  <c r="F20" i="3"/>
  <c r="E20" i="3"/>
  <c r="D20" i="3"/>
  <c r="C20" i="3"/>
  <c r="J17" i="3"/>
  <c r="I17" i="3"/>
  <c r="H17" i="3"/>
  <c r="G17" i="3"/>
  <c r="F17" i="3"/>
  <c r="E17" i="3"/>
  <c r="D17" i="3"/>
  <c r="C17" i="3"/>
  <c r="J16" i="3"/>
  <c r="I16" i="3"/>
  <c r="L37" i="5" s="1"/>
  <c r="L39" i="5" s="1"/>
  <c r="H16" i="3"/>
  <c r="K37" i="5" s="1"/>
  <c r="K39" i="5" s="1"/>
  <c r="G16" i="3"/>
  <c r="D16" i="3"/>
  <c r="C16" i="3"/>
  <c r="F12" i="3"/>
  <c r="F16" i="3" s="1"/>
  <c r="I37" i="5" s="1"/>
  <c r="I39" i="5" s="1"/>
  <c r="C12" i="3"/>
  <c r="E7" i="3"/>
  <c r="E16" i="3" s="1"/>
  <c r="H32" i="2"/>
  <c r="I32" i="2"/>
  <c r="I31" i="2"/>
  <c r="H31" i="2"/>
  <c r="G31" i="2"/>
  <c r="K29" i="2"/>
  <c r="J29" i="2"/>
  <c r="F29" i="2"/>
  <c r="C29" i="2"/>
  <c r="H28" i="2"/>
  <c r="I28" i="2"/>
  <c r="M29" i="2"/>
  <c r="L29" i="2"/>
  <c r="I27" i="2"/>
  <c r="H27" i="2"/>
  <c r="G27" i="2"/>
  <c r="D29" i="2"/>
  <c r="I26" i="2"/>
  <c r="I29" i="2" s="1"/>
  <c r="H26" i="2"/>
  <c r="G26" i="2"/>
  <c r="I23" i="2"/>
  <c r="H23" i="2"/>
  <c r="G23" i="2"/>
  <c r="H24" i="3"/>
  <c r="G24" i="3"/>
  <c r="H22" i="2"/>
  <c r="G22" i="2"/>
  <c r="F24" i="3"/>
  <c r="D24" i="3"/>
  <c r="J22" i="4"/>
  <c r="F22" i="4"/>
  <c r="C22" i="4"/>
  <c r="M24" i="2"/>
  <c r="H20" i="2"/>
  <c r="I20" i="2"/>
  <c r="F24" i="2"/>
  <c r="E24" i="2"/>
  <c r="L24" i="2"/>
  <c r="K24" i="2"/>
  <c r="I19" i="2"/>
  <c r="H19" i="2"/>
  <c r="G19" i="2"/>
  <c r="D24" i="2"/>
  <c r="C24" i="2"/>
  <c r="K18" i="2"/>
  <c r="K25" i="2" s="1"/>
  <c r="K30" i="2" s="1"/>
  <c r="K33" i="2" s="1"/>
  <c r="H26" i="3" s="1"/>
  <c r="C18" i="2"/>
  <c r="C25" i="2" s="1"/>
  <c r="C30" i="2" s="1"/>
  <c r="C33" i="2" s="1"/>
  <c r="C26" i="3" s="1"/>
  <c r="I17" i="2"/>
  <c r="H17" i="2"/>
  <c r="G17" i="2"/>
  <c r="H16" i="2"/>
  <c r="I16" i="2"/>
  <c r="L18" i="2"/>
  <c r="I15" i="2"/>
  <c r="H15" i="2"/>
  <c r="G15" i="2"/>
  <c r="D18" i="2"/>
  <c r="I14" i="2"/>
  <c r="H14" i="2"/>
  <c r="G14" i="2"/>
  <c r="I11" i="2"/>
  <c r="H11" i="2"/>
  <c r="G11" i="2"/>
  <c r="I10" i="2"/>
  <c r="H10" i="2"/>
  <c r="G10" i="2"/>
  <c r="I9" i="2"/>
  <c r="H9" i="2"/>
  <c r="G9" i="2"/>
  <c r="M18" i="2"/>
  <c r="F18" i="2"/>
  <c r="F25" i="2" s="1"/>
  <c r="F30" i="2" s="1"/>
  <c r="F33" i="2" s="1"/>
  <c r="F26" i="3" s="1"/>
  <c r="C23" i="3" l="1"/>
  <c r="C29" i="3" s="1"/>
  <c r="M25" i="2"/>
  <c r="M30" i="2" s="1"/>
  <c r="M33" i="2" s="1"/>
  <c r="J26" i="3" s="1"/>
  <c r="G29" i="2"/>
  <c r="F37" i="5"/>
  <c r="F39" i="5" s="1"/>
  <c r="C27" i="3"/>
  <c r="F27" i="3"/>
  <c r="F23" i="3" s="1"/>
  <c r="F29" i="3" s="1"/>
  <c r="D39" i="5"/>
  <c r="M37" i="5"/>
  <c r="M39" i="5" s="1"/>
  <c r="G19" i="6"/>
  <c r="D25" i="2"/>
  <c r="D30" i="2" s="1"/>
  <c r="D33" i="2" s="1"/>
  <c r="H29" i="2"/>
  <c r="E29" i="2"/>
  <c r="H37" i="5"/>
  <c r="H39" i="5" s="1"/>
  <c r="G37" i="5"/>
  <c r="G39" i="5" s="1"/>
  <c r="H24" i="2"/>
  <c r="J18" i="2"/>
  <c r="J25" i="2" s="1"/>
  <c r="J30" i="2" s="1"/>
  <c r="J33" i="2" s="1"/>
  <c r="G26" i="3" s="1"/>
  <c r="I8" i="2"/>
  <c r="I18" i="2" s="1"/>
  <c r="G8" i="2"/>
  <c r="H8" i="2"/>
  <c r="H18" i="2" s="1"/>
  <c r="I35" i="6"/>
  <c r="I17" i="6"/>
  <c r="I19" i="6" s="1"/>
  <c r="I12" i="2"/>
  <c r="H12" i="2"/>
  <c r="G12" i="2"/>
  <c r="L25" i="2"/>
  <c r="L30" i="2" s="1"/>
  <c r="L33" i="2" s="1"/>
  <c r="I26" i="3" s="1"/>
  <c r="E18" i="2"/>
  <c r="E25" i="2" s="1"/>
  <c r="G22" i="4"/>
  <c r="I21" i="2"/>
  <c r="I24" i="2" s="1"/>
  <c r="G21" i="2"/>
  <c r="H21" i="2"/>
  <c r="G27" i="3"/>
  <c r="J37" i="5"/>
  <c r="J39" i="5" s="1"/>
  <c r="J24" i="2"/>
  <c r="G16" i="2"/>
  <c r="G20" i="2"/>
  <c r="G24" i="2" s="1"/>
  <c r="I22" i="2"/>
  <c r="G28" i="2"/>
  <c r="G32" i="2"/>
  <c r="H27" i="3"/>
  <c r="H23" i="3" s="1"/>
  <c r="H29" i="3" s="1"/>
  <c r="I25" i="2" l="1"/>
  <c r="I30" i="2" s="1"/>
  <c r="I33" i="2" s="1"/>
  <c r="G21" i="6"/>
  <c r="D38" i="3"/>
  <c r="D26" i="3"/>
  <c r="D40" i="3"/>
  <c r="G23" i="3"/>
  <c r="G29" i="3" s="1"/>
  <c r="H25" i="2"/>
  <c r="H30" i="2" s="1"/>
  <c r="H33" i="2" s="1"/>
  <c r="I27" i="3"/>
  <c r="I23" i="3" s="1"/>
  <c r="I29" i="3" s="1"/>
  <c r="E30" i="2"/>
  <c r="E33" i="2" s="1"/>
  <c r="E26" i="3" s="1"/>
  <c r="G18" i="2"/>
  <c r="G25" i="2" s="1"/>
  <c r="G30" i="2" s="1"/>
  <c r="G33" i="2" s="1"/>
  <c r="J23" i="3"/>
  <c r="J29" i="3" s="1"/>
  <c r="J27" i="3"/>
  <c r="E27" i="3" l="1"/>
  <c r="E23" i="3" s="1"/>
  <c r="E29" i="3" s="1"/>
  <c r="E38" i="3"/>
  <c r="G38" i="3" s="1"/>
  <c r="H38" i="3" s="1"/>
  <c r="I38" i="3" s="1"/>
  <c r="J38" i="3" s="1"/>
  <c r="H21" i="6"/>
  <c r="G32" i="6"/>
  <c r="E40" i="3"/>
  <c r="G40" i="3" s="1"/>
  <c r="H40" i="3" s="1"/>
  <c r="I40" i="3" s="1"/>
  <c r="J40" i="3" s="1"/>
  <c r="D27" i="3"/>
  <c r="D23" i="3"/>
  <c r="D29" i="3" s="1"/>
  <c r="H32" i="6" l="1"/>
  <c r="H13" i="6" s="1"/>
  <c r="H17" i="6" s="1"/>
  <c r="H19" i="6" s="1"/>
  <c r="J21" i="6"/>
  <c r="J32" i="6" l="1"/>
  <c r="J13" i="6" s="1"/>
  <c r="J17" i="6" s="1"/>
  <c r="J19" i="6" s="1"/>
  <c r="K21" i="6"/>
  <c r="K32" i="6" l="1"/>
  <c r="K13" i="6" s="1"/>
  <c r="K17" i="6" s="1"/>
  <c r="K19" i="6" s="1"/>
  <c r="L21" i="6"/>
  <c r="L32" i="6" l="1"/>
  <c r="L13" i="6" s="1"/>
  <c r="L17" i="6" s="1"/>
  <c r="L19" i="6" s="1"/>
  <c r="M21" i="6"/>
  <c r="M32" i="6" s="1"/>
  <c r="M13" i="6" s="1"/>
  <c r="M17" i="6" s="1"/>
  <c r="M19" i="6" s="1"/>
</calcChain>
</file>

<file path=xl/comments1.xml><?xml version="1.0" encoding="utf-8"?>
<comments xmlns="http://schemas.openxmlformats.org/spreadsheetml/2006/main">
  <authors>
    <author>Autor</author>
  </authors>
  <commentList>
    <comment ref="C14" authorId="0">
      <text>
        <r>
          <rPr>
            <b/>
            <sz val="9"/>
            <color indexed="81"/>
            <rFont val="Tahoma"/>
            <family val="2"/>
          </rPr>
          <t>Autor:</t>
        </r>
        <r>
          <rPr>
            <sz val="9"/>
            <color indexed="81"/>
            <rFont val="Tahoma"/>
            <family val="2"/>
          </rPr>
          <t xml:space="preserve">
Es handelt sich im Wesentlichen um Investitionen für UVI-Projekte, die in die Position Immaterielle Vermögensgegenstände umgegliedert worden sind.</t>
        </r>
      </text>
    </comment>
  </commentList>
</comments>
</file>

<file path=xl/sharedStrings.xml><?xml version="1.0" encoding="utf-8"?>
<sst xmlns="http://schemas.openxmlformats.org/spreadsheetml/2006/main" count="299" uniqueCount="191">
  <si>
    <t>Wirtschaftsplan für</t>
  </si>
  <si>
    <t>zuständiges Fachressort:</t>
  </si>
  <si>
    <t>Inhaltsübersicht</t>
  </si>
  <si>
    <t>1. Erfolgsplan</t>
  </si>
  <si>
    <t>2. Vermögensplan</t>
  </si>
  <si>
    <t>3. Personalplan</t>
  </si>
  <si>
    <t>4. Investitionsplan</t>
  </si>
  <si>
    <t>5. Planbilanz</t>
  </si>
  <si>
    <t>Eigenbetrieb/Anstalt o. Stiftung öff. Rechts:</t>
  </si>
  <si>
    <t>Planungszeitraum:</t>
  </si>
  <si>
    <t>Planjahre 2018 bis 2021</t>
  </si>
  <si>
    <t>Wirtschaftsplan</t>
  </si>
  <si>
    <t>Finanzplan</t>
  </si>
  <si>
    <t>Planungssgrößen</t>
  </si>
  <si>
    <t>Ist</t>
  </si>
  <si>
    <t>Prognose</t>
  </si>
  <si>
    <t>Planung</t>
  </si>
  <si>
    <t>I. Quartal</t>
  </si>
  <si>
    <t>I.-II. Quartal</t>
  </si>
  <si>
    <t>I.-III. Quartal</t>
  </si>
  <si>
    <t>Gesamt</t>
  </si>
  <si>
    <t>Planjahr</t>
  </si>
  <si>
    <t>lfd. Nr.</t>
  </si>
  <si>
    <t>Gewinn- und Verlustrechnung (in T€)</t>
  </si>
  <si>
    <t>Umsatzerlöse, davon</t>
  </si>
  <si>
    <t>1a</t>
  </si>
  <si>
    <t>Geschäftsbesorgungs-/ Leistungsentgelt (s. SVIT G+V)</t>
  </si>
  <si>
    <t>1b</t>
  </si>
  <si>
    <t>Zuweisungen FHB</t>
  </si>
  <si>
    <t>1ba</t>
  </si>
  <si>
    <t>Institutionelle Förderung</t>
  </si>
  <si>
    <t>1bb</t>
  </si>
  <si>
    <t>Projektförderung</t>
  </si>
  <si>
    <t>1c</t>
  </si>
  <si>
    <t>sonstige Umsätze FHB</t>
  </si>
  <si>
    <t>Bestandsveränderung</t>
  </si>
  <si>
    <t>2a</t>
  </si>
  <si>
    <t>Aktivierte Eigenleistungen</t>
  </si>
  <si>
    <t xml:space="preserve">sonstige Erträge, davon </t>
  </si>
  <si>
    <t>3a</t>
  </si>
  <si>
    <t>sonstige Erträge FHB</t>
  </si>
  <si>
    <t>Gesamtleistung</t>
  </si>
  <si>
    <t>bezogenes Material</t>
  </si>
  <si>
    <t>bezogene Leistungen</t>
  </si>
  <si>
    <t>Personalaufwand</t>
  </si>
  <si>
    <t>Abschreibungen</t>
  </si>
  <si>
    <t>sonstiger betrieblicher Aufwand</t>
  </si>
  <si>
    <t>Summe Aufwand</t>
  </si>
  <si>
    <t>Betriebsergebnis</t>
  </si>
  <si>
    <t>Beteiligungsergebnis</t>
  </si>
  <si>
    <t>Zinserträge</t>
  </si>
  <si>
    <t>Zinsaufwand</t>
  </si>
  <si>
    <t>Finanzergebnis</t>
  </si>
  <si>
    <t>Ergeb. d. gewöhnl. Geschäftstätigkeit</t>
  </si>
  <si>
    <t>a.o. Ergebnis</t>
  </si>
  <si>
    <t>Steuern</t>
  </si>
  <si>
    <t>Ergebnis nach Steuern</t>
  </si>
  <si>
    <t>Eigenbetrieb/Anstalt oder Stiftung öff. Rechts:</t>
  </si>
  <si>
    <t xml:space="preserve">lfd. Nr. </t>
  </si>
  <si>
    <t>Bezeichnung</t>
  </si>
  <si>
    <r>
      <t xml:space="preserve">Mittelbedarf für </t>
    </r>
    <r>
      <rPr>
        <b/>
        <sz val="10"/>
        <rFont val="Arial"/>
        <family val="2"/>
      </rPr>
      <t>Investionen</t>
    </r>
    <r>
      <rPr>
        <sz val="10"/>
        <rFont val="Arial"/>
        <family val="2"/>
      </rPr>
      <t xml:space="preserve"> in der Planungsperiode </t>
    </r>
  </si>
  <si>
    <t xml:space="preserve">    Immaterielle Vermögensgegenstände</t>
  </si>
  <si>
    <t xml:space="preserve">    Grundstücke, Gebäude</t>
  </si>
  <si>
    <t xml:space="preserve">    Technische Anlagen, Maschinen </t>
  </si>
  <si>
    <t>4a</t>
  </si>
  <si>
    <t xml:space="preserve">    Hardware</t>
  </si>
  <si>
    <t xml:space="preserve">    Firmenfahrzeuge</t>
  </si>
  <si>
    <t xml:space="preserve">    Einrichtungen / Büroausstattungen / Reinigungsgeräte</t>
  </si>
  <si>
    <t xml:space="preserve">    sonstige Investitionen (GWG)</t>
  </si>
  <si>
    <t>ta</t>
  </si>
  <si>
    <t xml:space="preserve">    Anlagen im Bau</t>
  </si>
  <si>
    <t>Sonstiger Betriebsmittelbedarf in der Planungsperiode</t>
  </si>
  <si>
    <t>Mittelbedarf:</t>
  </si>
  <si>
    <r>
      <t>Gesellschaftermittel (FHB bzw. Beteiligungsgesellschaft</t>
    </r>
    <r>
      <rPr>
        <sz val="10"/>
        <rFont val="Arial"/>
        <family val="2"/>
      </rPr>
      <t>):</t>
    </r>
  </si>
  <si>
    <t xml:space="preserve">    Gesellschafterdarlehen</t>
  </si>
  <si>
    <t xml:space="preserve">    Zuschüsse</t>
  </si>
  <si>
    <t>Kreditaufnahmen</t>
  </si>
  <si>
    <t xml:space="preserve">    Investitionen</t>
  </si>
  <si>
    <t xml:space="preserve">    Betriebsmittel</t>
  </si>
  <si>
    <t>Finanzierung aus dem lfd. Geschäftsbetrieb (Innenfinanzierung)</t>
  </si>
  <si>
    <t xml:space="preserve">    Abschreibungen</t>
  </si>
  <si>
    <t xml:space="preserve">    Verkauf von Anlagevermögen</t>
  </si>
  <si>
    <t xml:space="preserve">    Überschüsse des Planjahres</t>
  </si>
  <si>
    <t xml:space="preserve">    Zuführung von Rücklagen</t>
  </si>
  <si>
    <t>sonstige Zuschüsse (Drittmittel)</t>
  </si>
  <si>
    <t>Mittelherkunft:</t>
  </si>
  <si>
    <t xml:space="preserve">Nachrichtlich: </t>
  </si>
  <si>
    <t>Stand des LHK-Kontos per 31.12.</t>
  </si>
  <si>
    <t>Nachrichtlich:</t>
  </si>
  <si>
    <t>Eigenkapital</t>
  </si>
  <si>
    <t>Eigenkapital, davon</t>
  </si>
  <si>
    <t xml:space="preserve">   Kapital- / Gewinnrücklagen / SoPoR</t>
  </si>
  <si>
    <t xml:space="preserve">   Gewinn- / Verlustvortrag</t>
  </si>
  <si>
    <t>Optional:</t>
  </si>
  <si>
    <t xml:space="preserve">Kapitalflussrechnung </t>
  </si>
  <si>
    <t>I. Mittelzufluss/-abfluss aus laufender Geschäftstätigkeit</t>
  </si>
  <si>
    <t>II. Mittelzufluss/-abfluss aus Investitionstätigkeit</t>
  </si>
  <si>
    <t>III. Mittelzufluss/-abfluss aus Finanzierungstätigkeit</t>
  </si>
  <si>
    <t>Veränderung der Flüssigen Mittel</t>
  </si>
  <si>
    <r>
      <t>Personalbestand:</t>
    </r>
    <r>
      <rPr>
        <b/>
        <vertAlign val="superscript"/>
        <sz val="10"/>
        <rFont val="Arial"/>
        <family val="2"/>
      </rPr>
      <t>1</t>
    </r>
  </si>
  <si>
    <t>Verwaltung</t>
  </si>
  <si>
    <t>Hausmeister vor Ort</t>
  </si>
  <si>
    <t>Reinigungskräfte vor Ort</t>
  </si>
  <si>
    <r>
      <t>Summe (</t>
    </r>
    <r>
      <rPr>
        <b/>
        <sz val="10"/>
        <rFont val="Arial"/>
        <family val="2"/>
      </rPr>
      <t>Beschäftigungsvolumen</t>
    </r>
    <r>
      <rPr>
        <sz val="10"/>
        <rFont val="Arial"/>
        <family val="2"/>
      </rPr>
      <t>)²</t>
    </r>
  </si>
  <si>
    <r>
      <t xml:space="preserve">davon:     </t>
    </r>
    <r>
      <rPr>
        <sz val="10"/>
        <rFont val="Arial"/>
        <family val="2"/>
      </rPr>
      <t>nicht aktiv Beschäftigte:</t>
    </r>
  </si>
  <si>
    <t>a) ATZ-Beschäftigte in der Freistellungsphase (im BV berücksichtigter Faktor)</t>
  </si>
  <si>
    <t>b) Sonstige nicht aktiv Beschäftigte</t>
  </si>
  <si>
    <t>weibliche Beschäftigte</t>
  </si>
  <si>
    <t>männliche Beschäftigte</t>
  </si>
  <si>
    <t>schwerbehinderte Beschäftigte</t>
  </si>
  <si>
    <t>Beamtinnen/Beamte</t>
  </si>
  <si>
    <r>
      <rPr>
        <b/>
        <sz val="10"/>
        <rFont val="Arial"/>
        <family val="2"/>
      </rPr>
      <t>nachrichtlich:</t>
    </r>
    <r>
      <rPr>
        <sz val="10"/>
        <rFont val="Arial"/>
        <family val="2"/>
      </rPr>
      <t xml:space="preserve"> Auszubildende</t>
    </r>
  </si>
  <si>
    <t>Personalkosten:</t>
  </si>
  <si>
    <t xml:space="preserve">T€ </t>
  </si>
  <si>
    <t>Technisches Personal</t>
  </si>
  <si>
    <t>Kaufmännisch-verwaltendes Personal</t>
  </si>
  <si>
    <t>Gewerbliches Personal</t>
  </si>
  <si>
    <t>Summe</t>
  </si>
  <si>
    <t>davon aus der Kernverwaltung</t>
  </si>
  <si>
    <r>
      <t>1)</t>
    </r>
    <r>
      <rPr>
        <sz val="8"/>
        <rFont val="Arial"/>
        <family val="2"/>
      </rPr>
      <t xml:space="preserve">  jeweils in Vollzeitäquivalenten der durchschnittlich Beschäftigten, ohne Auszubildende</t>
    </r>
  </si>
  <si>
    <r>
      <t>2</t>
    </r>
    <r>
      <rPr>
        <sz val="8"/>
        <rFont val="Arial"/>
        <family val="2"/>
      </rPr>
      <t>) Das Beschäftigungsvolumen zählt alle Beschäftigten, die im Planungszeitraum mit der Gesellschaft in einem Beschäftigungsverhältnis stehen, umgerechnet auf Vollzeiteinheiten (VZE). Bei Altersteilzeit im Blockmodell wird das Beschäftigungsvolumen in der Arbeitsphase mit dem Faktor 1,0 und in der Freistellungsphase mit dem Faktor 0,0 berücksichtigt. Bei Altersteilzeit im Teilzeitmodell werden Altersteilzeitbeschäftigte entsprechend ihrem Anteil an der Vollbeschäftigung berücksichtigt. Die VZE sind als Durchschnittswerte anzugeben.</t>
    </r>
  </si>
  <si>
    <t xml:space="preserve">Eigenbetrieb/Anstalt oder Stiftung öff. Rechts: </t>
  </si>
  <si>
    <t>Projekte</t>
  </si>
  <si>
    <t>Genehmigung durch Beschluss des Aufsichtsgre-miums vom (TT.MM.JJ)</t>
  </si>
  <si>
    <t>Anteil Drittmittel</t>
  </si>
  <si>
    <t>in %</t>
  </si>
  <si>
    <t>Immaterielle Wirtschaftsgüter</t>
  </si>
  <si>
    <t>1.1.</t>
  </si>
  <si>
    <t>Projekt 1</t>
  </si>
  <si>
    <t>Projekt 2</t>
  </si>
  <si>
    <t>…</t>
  </si>
  <si>
    <t>1.2.</t>
  </si>
  <si>
    <t>...</t>
  </si>
  <si>
    <t>Summe immaterielle Wirtschaftsgüter</t>
  </si>
  <si>
    <t>Unbebaute und bebaute Grundstücke</t>
  </si>
  <si>
    <t>2.1.</t>
  </si>
  <si>
    <t>Summe unbebaute und bebaute Grundstücke</t>
  </si>
  <si>
    <t>Maschinen und technische Anlagen</t>
  </si>
  <si>
    <t>3.1.</t>
  </si>
  <si>
    <t>Summe Maschinen und technische Anlagen</t>
  </si>
  <si>
    <t>Andere Anlagen, Betriebs- und Geschäftsausstattung</t>
  </si>
  <si>
    <t>4.1.</t>
  </si>
  <si>
    <t>Summe Betriebs- und Geschäftsausstattung</t>
  </si>
  <si>
    <t>Finanzanlagen / Beteiligungen</t>
  </si>
  <si>
    <t>5.1.</t>
  </si>
  <si>
    <t>Summe Finanzanlagen / Beteiligungen</t>
  </si>
  <si>
    <r>
      <t>Summe übrige Investitionen unter 250 T€</t>
    </r>
    <r>
      <rPr>
        <b/>
        <sz val="10"/>
        <rFont val="TondoKB"/>
      </rPr>
      <t/>
    </r>
  </si>
  <si>
    <t>Summe Investitionen</t>
  </si>
  <si>
    <t>Der Planungszeitraum orientiert sich an den Investitionsvorhaben.</t>
  </si>
  <si>
    <t>lfd. Jahr</t>
  </si>
  <si>
    <t>31.03.</t>
  </si>
  <si>
    <t>30.06.</t>
  </si>
  <si>
    <t>30.09.</t>
  </si>
  <si>
    <t>T€</t>
  </si>
  <si>
    <t>Aktiva</t>
  </si>
  <si>
    <t xml:space="preserve">Immaterielles Anlagevermögen </t>
  </si>
  <si>
    <t>Sachanlagevermögen</t>
  </si>
  <si>
    <t>Finanzanlagen</t>
  </si>
  <si>
    <t>Anlagevermögen</t>
  </si>
  <si>
    <t>Vorräte</t>
  </si>
  <si>
    <t>2b</t>
  </si>
  <si>
    <t xml:space="preserve">Forderungen </t>
  </si>
  <si>
    <t>2c</t>
  </si>
  <si>
    <t xml:space="preserve">   davon gegenüber FHB</t>
  </si>
  <si>
    <t>2d</t>
  </si>
  <si>
    <t>Sonstige Vermögensgegenstände</t>
  </si>
  <si>
    <t>2e</t>
  </si>
  <si>
    <t xml:space="preserve">Flüssige Mittel </t>
  </si>
  <si>
    <t xml:space="preserve">Umlaufvermögen </t>
  </si>
  <si>
    <t xml:space="preserve">Sonstige Aktiva </t>
  </si>
  <si>
    <t>Bilanzsumme Aktiva</t>
  </si>
  <si>
    <t>Passiva</t>
  </si>
  <si>
    <t>Sonderposten</t>
  </si>
  <si>
    <t>6a</t>
  </si>
  <si>
    <t xml:space="preserve">   davon Mittel der FHB</t>
  </si>
  <si>
    <t>Rückstellungen</t>
  </si>
  <si>
    <t>7a</t>
  </si>
  <si>
    <t xml:space="preserve">   davon Verpflichtungen gegenüber der FHB</t>
  </si>
  <si>
    <t>7b</t>
  </si>
  <si>
    <t xml:space="preserve">   davon Pensionsrückstellungen</t>
  </si>
  <si>
    <t>Verbindlichkeiten</t>
  </si>
  <si>
    <t>8a</t>
  </si>
  <si>
    <t>8b</t>
  </si>
  <si>
    <t xml:space="preserve">   davon kurzfristige Verbindlichkeiten</t>
  </si>
  <si>
    <t>8c</t>
  </si>
  <si>
    <t xml:space="preserve">   davon gegenüber Kreditinstituten</t>
  </si>
  <si>
    <t>Sonstige Passiva</t>
  </si>
  <si>
    <t>Bilanzsumme Passiva</t>
  </si>
  <si>
    <t>Liquidität 2.-en Grades¹</t>
  </si>
  <si>
    <t xml:space="preserve">¹ Die Liquidität 2. Grades ist ein Maß für die Zahlungsfähigkeit des Eigenbetriebs/der Museumsstiftung und gibt an, wie hoch der Anteil der kurzfristigen Forderungen und der flüssigen Mittel (Bank, Kasse, Schecks, Wechsel) am kurzfristigen Fremdkapital (Verbindlichkeiten aus L+L, sonstige Verbindlichkeiten, Kredite und Darlehen mit einer Laufzeit &lt; 1 Jahr, kurzfristige Rückstellungen) ist. </t>
  </si>
  <si>
    <t>Immobilien Bremen,  Anstalt des öffentlichen Rechts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</si>
</sst>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43" formatCode="_-* #,##0.00\ _€_-;\-* #,##0.00\ _€_-;_-* &quot;-&quot;??\ _€_-;_-@_-"/>
    <numFmt numFmtId="164" formatCode="#,##0.00\ &quot;DM&quot;;[Red]\-#,##0.00\ &quot;DM&quot;"/>
    <numFmt numFmtId="165" formatCode="_-* #,##0.00\ _D_M_-;\-* #,##0.00\ _D_M_-;_-* &quot;-&quot;??\ _D_M_-;_-@_-"/>
    <numFmt numFmtId="166" formatCode="#,##0.0"/>
  </numFmts>
  <fonts count="45">
    <font>
      <sz val="11"/>
      <color theme="1"/>
      <name val="Calibri"/>
      <family val="2"/>
    </font>
    <font>
      <sz val="11"/>
      <name val="Frutiger 55 Roman"/>
    </font>
    <font>
      <b/>
      <sz val="10"/>
      <name val="Arial"/>
      <family val="2"/>
    </font>
    <font>
      <sz val="10"/>
      <name val="Arial"/>
      <family val="2"/>
    </font>
    <font>
      <b/>
      <sz val="12"/>
      <name val="Arial"/>
      <family val="2"/>
    </font>
    <font>
      <sz val="11"/>
      <name val="Arial"/>
      <family val="2"/>
    </font>
    <font>
      <b/>
      <sz val="16"/>
      <name val="Arial"/>
      <family val="2"/>
    </font>
    <font>
      <b/>
      <sz val="14"/>
      <name val="Arial"/>
      <family val="2"/>
    </font>
    <font>
      <sz val="16"/>
      <name val="Arial"/>
      <family val="2"/>
    </font>
    <font>
      <b/>
      <sz val="11"/>
      <name val="Arial"/>
      <family val="2"/>
    </font>
    <font>
      <sz val="9"/>
      <name val="Arial"/>
      <family val="2"/>
    </font>
    <font>
      <i/>
      <sz val="10"/>
      <name val="Arial"/>
      <family val="2"/>
    </font>
    <font>
      <b/>
      <i/>
      <sz val="10"/>
      <name val="Arial"/>
      <family val="2"/>
    </font>
    <font>
      <sz val="10"/>
      <name val="Frutiger 55 Roman"/>
    </font>
    <font>
      <sz val="10"/>
      <color rgb="FFFF0000"/>
      <name val="Arial"/>
      <family val="2"/>
    </font>
    <font>
      <b/>
      <sz val="9"/>
      <color indexed="81"/>
      <name val="Tahoma"/>
      <family val="2"/>
    </font>
    <font>
      <sz val="9"/>
      <color indexed="81"/>
      <name val="Tahoma"/>
      <family val="2"/>
    </font>
    <font>
      <b/>
      <vertAlign val="superscript"/>
      <sz val="10"/>
      <name val="Arial"/>
      <family val="2"/>
    </font>
    <font>
      <vertAlign val="superscript"/>
      <sz val="8"/>
      <name val="Arial"/>
      <family val="2"/>
    </font>
    <font>
      <sz val="8"/>
      <name val="Arial"/>
      <family val="2"/>
    </font>
    <font>
      <b/>
      <sz val="14"/>
      <name val="TondoKB"/>
    </font>
    <font>
      <sz val="10"/>
      <name val="TondoKB"/>
    </font>
    <font>
      <b/>
      <u/>
      <sz val="10"/>
      <name val="TondoKB"/>
    </font>
    <font>
      <b/>
      <sz val="10"/>
      <name val="TondoKB"/>
    </font>
    <font>
      <b/>
      <i/>
      <vertAlign val="superscript"/>
      <sz val="8"/>
      <name val="Arial"/>
      <family val="2"/>
    </font>
    <font>
      <sz val="10"/>
      <color indexed="12"/>
      <name val="Arial"/>
      <family val="2"/>
    </font>
    <font>
      <sz val="10"/>
      <color indexed="8"/>
      <name val="Arial"/>
      <family val="2"/>
    </font>
    <font>
      <sz val="11"/>
      <color indexed="8"/>
      <name val="Calibri"/>
      <family val="2"/>
    </font>
    <font>
      <sz val="11"/>
      <color indexed="9"/>
      <name val="Calibri"/>
      <family val="2"/>
    </font>
    <font>
      <sz val="10"/>
      <name val="Helv"/>
    </font>
    <font>
      <b/>
      <sz val="10"/>
      <name val="Univers"/>
      <family val="2"/>
    </font>
    <font>
      <b/>
      <sz val="11"/>
      <name val="Univers"/>
      <family val="2"/>
    </font>
    <font>
      <b/>
      <sz val="12"/>
      <name val="Univers"/>
      <family val="2"/>
    </font>
    <font>
      <b/>
      <sz val="8"/>
      <name val="Univers"/>
      <family val="2"/>
    </font>
    <font>
      <b/>
      <sz val="9"/>
      <name val="Univers"/>
      <family val="2"/>
    </font>
    <font>
      <sz val="10"/>
      <name val="Times New Roman"/>
      <family val="1"/>
    </font>
    <font>
      <sz val="11"/>
      <color theme="1"/>
      <name val="Calibri"/>
      <family val="2"/>
      <scheme val="minor"/>
    </font>
    <font>
      <sz val="10"/>
      <color theme="1"/>
      <name val="Arial"/>
      <family val="2"/>
    </font>
    <font>
      <sz val="10"/>
      <name val="Univers"/>
      <family val="2"/>
    </font>
    <font>
      <sz val="11"/>
      <name val="Univers"/>
      <family val="2"/>
    </font>
    <font>
      <sz val="12"/>
      <name val="Univers"/>
      <family val="2"/>
    </font>
    <font>
      <sz val="8"/>
      <name val="Univers"/>
      <family val="2"/>
    </font>
    <font>
      <sz val="9"/>
      <name val="Univers"/>
      <family val="2"/>
    </font>
    <font>
      <b/>
      <sz val="15"/>
      <color indexed="56"/>
      <name val="Calibri"/>
      <family val="2"/>
    </font>
    <font>
      <b/>
      <sz val="13"/>
      <color indexed="56"/>
      <name val="Calibri"/>
      <family val="2"/>
    </font>
  </fonts>
  <fills count="2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indexed="43"/>
        <bgColor indexed="64"/>
      </patternFill>
    </fill>
    <fill>
      <patternFill patternType="solid">
        <fgColor rgb="FFFFFF66"/>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26"/>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style="thin">
        <color indexed="64"/>
      </left>
      <right style="thin">
        <color indexed="64"/>
      </right>
      <top style="medium">
        <color indexed="64"/>
      </top>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s>
  <cellStyleXfs count="223">
    <xf numFmtId="0" fontId="0" fillId="0" borderId="0"/>
    <xf numFmtId="0" fontId="1" fillId="0" borderId="0"/>
    <xf numFmtId="0" fontId="3" fillId="0" borderId="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15" borderId="0" applyNumberFormat="0" applyBorder="0" applyAlignment="0" applyProtection="0"/>
    <xf numFmtId="0" fontId="26" fillId="18" borderId="0" applyNumberFormat="0" applyBorder="0" applyAlignment="0" applyProtection="0"/>
    <xf numFmtId="0" fontId="26" fillId="21"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15" borderId="0" applyNumberFormat="0" applyBorder="0" applyAlignment="0" applyProtection="0"/>
    <xf numFmtId="0" fontId="27" fillId="18" borderId="0" applyNumberFormat="0" applyBorder="0" applyAlignment="0" applyProtection="0"/>
    <xf numFmtId="0" fontId="27" fillId="21" borderId="0" applyNumberFormat="0" applyBorder="0" applyAlignment="0" applyProtection="0"/>
    <xf numFmtId="0" fontId="28" fillId="22"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9" fillId="0" borderId="0" applyFont="0" applyFill="0" applyBorder="0" applyAlignment="0"/>
    <xf numFmtId="14" fontId="30" fillId="0" borderId="0" applyFill="0" applyBorder="0" applyProtection="0">
      <alignment horizontal="center" vertical="top" wrapText="1"/>
      <protection locked="0"/>
    </xf>
    <xf numFmtId="14" fontId="31" fillId="0" borderId="0" applyFill="0" applyBorder="0" applyProtection="0">
      <alignment horizontal="center" vertical="top" wrapText="1"/>
      <protection locked="0"/>
    </xf>
    <xf numFmtId="14" fontId="32" fillId="0" borderId="0" applyFill="0" applyBorder="0" applyProtection="0">
      <alignment horizontal="center" vertical="top" wrapText="1"/>
      <protection locked="0"/>
    </xf>
    <xf numFmtId="14" fontId="33" fillId="0" borderId="0" applyFill="0" applyBorder="0" applyProtection="0">
      <alignment horizontal="center" vertical="top" wrapText="1"/>
      <protection locked="0"/>
    </xf>
    <xf numFmtId="14" fontId="34" fillId="0" borderId="0" applyFill="0" applyBorder="0" applyProtection="0">
      <alignment horizontal="center" vertical="top" wrapText="1"/>
      <protection locked="0"/>
    </xf>
    <xf numFmtId="14" fontId="35" fillId="0" borderId="1" applyFont="0" applyFill="0" applyBorder="0" applyAlignment="0">
      <alignment horizontal="right"/>
    </xf>
    <xf numFmtId="164" fontId="29" fillId="0" borderId="0" applyFont="0" applyFill="0" applyBorder="0" applyAlignment="0"/>
    <xf numFmtId="44" fontId="3" fillId="0" borderId="0" applyFont="0" applyFill="0" applyBorder="0" applyAlignment="0" applyProtection="0"/>
    <xf numFmtId="4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0" fontId="3" fillId="26" borderId="30" applyNumberFormat="0" applyFont="0" applyAlignment="0" applyProtection="0"/>
    <xf numFmtId="0" fontId="3" fillId="26" borderId="30"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3" fillId="0" borderId="0"/>
    <xf numFmtId="0" fontId="26" fillId="0" borderId="0"/>
    <xf numFmtId="0" fontId="37" fillId="0" borderId="0"/>
    <xf numFmtId="0" fontId="37"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applyFill="0" applyBorder="0" applyAlignment="0"/>
    <xf numFmtId="49" fontId="38" fillId="0" borderId="0" applyFill="0" applyBorder="0" applyProtection="0">
      <protection locked="0"/>
    </xf>
    <xf numFmtId="49" fontId="38" fillId="0" borderId="0" applyFill="0" applyBorder="0" applyProtection="0">
      <alignment wrapText="1"/>
      <protection locked="0"/>
    </xf>
    <xf numFmtId="49" fontId="39" fillId="0" borderId="0" applyFill="0" applyBorder="0" applyProtection="0">
      <protection locked="0"/>
    </xf>
    <xf numFmtId="49" fontId="39" fillId="0" borderId="0" applyFill="0" applyBorder="0" applyProtection="0">
      <alignment wrapText="1"/>
      <protection locked="0"/>
    </xf>
    <xf numFmtId="49" fontId="40" fillId="0" borderId="0" applyFill="0" applyBorder="0" applyProtection="0">
      <protection locked="0"/>
    </xf>
    <xf numFmtId="49" fontId="40" fillId="0" borderId="0" applyFill="0" applyBorder="0" applyProtection="0">
      <alignment wrapText="1"/>
      <protection locked="0"/>
    </xf>
    <xf numFmtId="49" fontId="41" fillId="0" borderId="0" applyFill="0" applyBorder="0" applyProtection="0">
      <protection locked="0"/>
    </xf>
    <xf numFmtId="49" fontId="41" fillId="0" borderId="0" applyFill="0" applyBorder="0" applyProtection="0">
      <alignment wrapText="1"/>
      <protection locked="0"/>
    </xf>
    <xf numFmtId="49" fontId="42" fillId="0" borderId="0" applyFill="0" applyBorder="0" applyProtection="0">
      <protection locked="0"/>
    </xf>
    <xf numFmtId="49" fontId="42" fillId="0" borderId="0" applyFill="0" applyBorder="0" applyProtection="0">
      <alignment wrapText="1"/>
      <protection locked="0"/>
    </xf>
    <xf numFmtId="49" fontId="30" fillId="0" borderId="0" applyFill="0" applyBorder="0" applyProtection="0">
      <alignment horizontal="center" vertical="top" wrapText="1"/>
      <protection locked="0"/>
    </xf>
    <xf numFmtId="49" fontId="31" fillId="0" borderId="0" applyFill="0" applyBorder="0" applyProtection="0">
      <alignment horizontal="center" vertical="top" wrapText="1"/>
      <protection locked="0"/>
    </xf>
    <xf numFmtId="49" fontId="32" fillId="0" borderId="0" applyFill="0" applyBorder="0" applyProtection="0">
      <alignment horizontal="center" vertical="top" wrapText="1"/>
      <protection locked="0"/>
    </xf>
    <xf numFmtId="49" fontId="33" fillId="0" borderId="0" applyFill="0" applyBorder="0" applyProtection="0">
      <alignment horizontal="center" vertical="top" wrapText="1"/>
      <protection locked="0"/>
    </xf>
    <xf numFmtId="49" fontId="34" fillId="0" borderId="0" applyFill="0" applyBorder="0" applyProtection="0">
      <alignment horizontal="center" vertical="top" wrapText="1"/>
      <protection locked="0"/>
    </xf>
    <xf numFmtId="3" fontId="38" fillId="0" borderId="0" applyFill="0" applyBorder="0" applyProtection="0">
      <protection locked="0"/>
    </xf>
    <xf numFmtId="3" fontId="39" fillId="0" borderId="0" applyFill="0" applyBorder="0" applyProtection="0">
      <protection locked="0"/>
    </xf>
    <xf numFmtId="3" fontId="40" fillId="0" borderId="0" applyFill="0" applyBorder="0" applyProtection="0">
      <protection locked="0"/>
    </xf>
    <xf numFmtId="3" fontId="41" fillId="0" borderId="0" applyFill="0" applyBorder="0" applyProtection="0">
      <protection locked="0"/>
    </xf>
    <xf numFmtId="3" fontId="42" fillId="0" borderId="0" applyFill="0" applyBorder="0" applyProtection="0">
      <protection locked="0"/>
    </xf>
    <xf numFmtId="166" fontId="38" fillId="0" borderId="0" applyFill="0" applyBorder="0" applyProtection="0">
      <protection locked="0"/>
    </xf>
    <xf numFmtId="166" fontId="39" fillId="0" borderId="0" applyFill="0" applyBorder="0" applyProtection="0">
      <protection locked="0"/>
    </xf>
    <xf numFmtId="166" fontId="40" fillId="0" borderId="0" applyFill="0" applyBorder="0" applyProtection="0">
      <protection locked="0"/>
    </xf>
    <xf numFmtId="166" fontId="41" fillId="0" borderId="0" applyFill="0" applyBorder="0" applyProtection="0">
      <protection locked="0"/>
    </xf>
    <xf numFmtId="166" fontId="42" fillId="0" borderId="0" applyFill="0" applyBorder="0" applyProtection="0">
      <protection locked="0"/>
    </xf>
    <xf numFmtId="4" fontId="38" fillId="0" borderId="0" applyFill="0" applyBorder="0" applyProtection="0">
      <protection locked="0"/>
    </xf>
    <xf numFmtId="4" fontId="39" fillId="0" borderId="0" applyFill="0" applyBorder="0" applyProtection="0">
      <protection locked="0"/>
    </xf>
    <xf numFmtId="4" fontId="40" fillId="0" borderId="0" applyFill="0" applyBorder="0" applyProtection="0">
      <protection locked="0"/>
    </xf>
    <xf numFmtId="4" fontId="41" fillId="0" borderId="0" applyFill="0" applyBorder="0" applyProtection="0">
      <protection locked="0"/>
    </xf>
    <xf numFmtId="4" fontId="42" fillId="0" borderId="0" applyFill="0" applyBorder="0" applyProtection="0">
      <protection locked="0"/>
    </xf>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29" fillId="0" borderId="0" applyNumberFormat="0" applyFont="0" applyFill="0" applyBorder="0">
      <alignment vertical="top" wrapText="1"/>
    </xf>
    <xf numFmtId="44" fontId="3" fillId="0" borderId="0" applyFont="0" applyFill="0" applyBorder="0" applyAlignment="0" applyProtection="0"/>
  </cellStyleXfs>
  <cellXfs count="367">
    <xf numFmtId="0" fontId="0" fillId="0" borderId="0" xfId="0"/>
    <xf numFmtId="0" fontId="2" fillId="0" borderId="0" xfId="1" applyFont="1"/>
    <xf numFmtId="0" fontId="3" fillId="0" borderId="0" xfId="1" applyFont="1"/>
    <xf numFmtId="0" fontId="2" fillId="0" borderId="0" xfId="2" applyFont="1" applyAlignment="1">
      <alignment horizontal="right"/>
    </xf>
    <xf numFmtId="0" fontId="3" fillId="0" borderId="0" xfId="2" applyFont="1"/>
    <xf numFmtId="0" fontId="4" fillId="0" borderId="0" xfId="1" applyFont="1"/>
    <xf numFmtId="0" fontId="5" fillId="0" borderId="0" xfId="1" applyFont="1"/>
    <xf numFmtId="0" fontId="1" fillId="0" borderId="0" xfId="1"/>
    <xf numFmtId="0" fontId="3" fillId="0" borderId="0" xfId="2"/>
    <xf numFmtId="0" fontId="6" fillId="0" borderId="1" xfId="1" applyFont="1" applyBorder="1" applyAlignment="1">
      <alignment horizontal="center"/>
    </xf>
    <xf numFmtId="0" fontId="3" fillId="0" borderId="2" xfId="2" applyFont="1" applyBorder="1" applyAlignment="1">
      <alignment horizontal="center"/>
    </xf>
    <xf numFmtId="0" fontId="3" fillId="0" borderId="0" xfId="2" applyFont="1" applyBorder="1" applyAlignment="1">
      <alignment horizontal="center"/>
    </xf>
    <xf numFmtId="0" fontId="3" fillId="0" borderId="7" xfId="2" applyFont="1" applyBorder="1" applyAlignment="1">
      <alignment horizontal="center"/>
    </xf>
    <xf numFmtId="0" fontId="6" fillId="0" borderId="8" xfId="1" applyFont="1" applyBorder="1" applyAlignment="1">
      <alignment horizontal="center"/>
    </xf>
    <xf numFmtId="0" fontId="7" fillId="0" borderId="8" xfId="1" applyFont="1" applyBorder="1" applyAlignment="1">
      <alignment vertical="center"/>
    </xf>
    <xf numFmtId="0" fontId="6" fillId="0" borderId="8" xfId="1" applyFont="1" applyBorder="1" applyAlignment="1">
      <alignment vertical="top"/>
    </xf>
    <xf numFmtId="0" fontId="6" fillId="0" borderId="0" xfId="1" applyFont="1" applyBorder="1" applyAlignment="1">
      <alignment vertical="top"/>
    </xf>
    <xf numFmtId="0" fontId="8" fillId="0" borderId="0" xfId="1" applyFont="1" applyBorder="1"/>
    <xf numFmtId="0" fontId="8" fillId="0" borderId="7" xfId="1" applyFont="1" applyBorder="1"/>
    <xf numFmtId="0" fontId="6" fillId="0" borderId="4" xfId="1" applyFont="1" applyBorder="1" applyAlignment="1">
      <alignment vertical="top"/>
    </xf>
    <xf numFmtId="0" fontId="6" fillId="0" borderId="5" xfId="1" applyFont="1" applyBorder="1" applyAlignment="1">
      <alignment vertical="top"/>
    </xf>
    <xf numFmtId="0" fontId="1" fillId="0" borderId="0" xfId="1" applyAlignment="1">
      <alignment vertical="center"/>
    </xf>
    <xf numFmtId="0" fontId="3" fillId="0" borderId="0" xfId="2" applyAlignment="1">
      <alignment vertical="center"/>
    </xf>
    <xf numFmtId="0" fontId="6" fillId="0" borderId="8" xfId="1" applyFont="1" applyBorder="1" applyAlignment="1">
      <alignment horizontal="center" vertical="center"/>
    </xf>
    <xf numFmtId="0" fontId="6" fillId="0" borderId="0" xfId="1" applyFont="1" applyBorder="1" applyAlignment="1">
      <alignment horizontal="center" vertical="center"/>
    </xf>
    <xf numFmtId="0" fontId="6" fillId="0" borderId="7" xfId="1" applyFont="1" applyBorder="1" applyAlignment="1">
      <alignment horizontal="center" vertical="center"/>
    </xf>
    <xf numFmtId="0" fontId="7" fillId="0" borderId="8" xfId="1" applyFont="1" applyBorder="1" applyAlignment="1">
      <alignment horizontal="center" vertical="center"/>
    </xf>
    <xf numFmtId="0" fontId="7" fillId="0" borderId="0" xfId="1" applyFont="1" applyBorder="1" applyAlignment="1">
      <alignment horizontal="center" vertical="center"/>
    </xf>
    <xf numFmtId="0" fontId="3" fillId="0" borderId="0" xfId="2" applyFont="1" applyAlignment="1">
      <alignment horizontal="center" vertical="center"/>
    </xf>
    <xf numFmtId="0" fontId="3" fillId="0" borderId="7" xfId="2" applyFont="1" applyBorder="1" applyAlignment="1">
      <alignment horizontal="center" vertical="center"/>
    </xf>
    <xf numFmtId="0" fontId="3" fillId="0" borderId="8" xfId="2" applyFont="1" applyBorder="1" applyAlignment="1">
      <alignment horizontal="center" vertical="center"/>
    </xf>
    <xf numFmtId="0" fontId="3" fillId="0" borderId="4" xfId="2" applyFont="1" applyBorder="1" applyAlignment="1">
      <alignment horizontal="center" vertical="center"/>
    </xf>
    <xf numFmtId="0" fontId="3" fillId="0" borderId="5" xfId="2" applyFont="1" applyBorder="1" applyAlignment="1">
      <alignment horizontal="center" vertical="center"/>
    </xf>
    <xf numFmtId="0" fontId="3" fillId="0" borderId="6" xfId="2" applyFont="1" applyBorder="1" applyAlignment="1">
      <alignment horizontal="center" vertical="center"/>
    </xf>
    <xf numFmtId="0" fontId="3" fillId="0" borderId="0" xfId="2" applyFont="1" applyBorder="1" applyAlignment="1">
      <alignment horizontal="center" vertical="center"/>
    </xf>
    <xf numFmtId="0" fontId="7" fillId="0" borderId="0" xfId="2" applyFont="1" applyBorder="1" applyAlignment="1">
      <alignment horizontal="left" vertical="top"/>
    </xf>
    <xf numFmtId="0" fontId="3" fillId="0" borderId="0" xfId="2" applyFont="1" applyBorder="1" applyAlignment="1">
      <alignment horizontal="center" vertical="top"/>
    </xf>
    <xf numFmtId="3" fontId="3" fillId="0" borderId="0" xfId="2" applyNumberFormat="1" applyFont="1" applyProtection="1">
      <protection hidden="1"/>
    </xf>
    <xf numFmtId="3" fontId="3" fillId="0" borderId="10" xfId="2" applyNumberFormat="1" applyFont="1" applyBorder="1" applyAlignment="1" applyProtection="1">
      <alignment wrapText="1"/>
      <protection hidden="1"/>
    </xf>
    <xf numFmtId="3" fontId="3" fillId="0" borderId="0" xfId="2" applyNumberFormat="1" applyFont="1" applyBorder="1" applyAlignment="1" applyProtection="1">
      <alignment wrapText="1"/>
      <protection hidden="1"/>
    </xf>
    <xf numFmtId="3" fontId="3" fillId="4" borderId="12" xfId="2" applyNumberFormat="1" applyFont="1" applyFill="1" applyBorder="1" applyAlignment="1" applyProtection="1">
      <alignment horizontal="center" vertical="center" wrapText="1"/>
      <protection hidden="1"/>
    </xf>
    <xf numFmtId="3" fontId="3" fillId="4" borderId="12" xfId="2" applyNumberFormat="1" applyFont="1" applyFill="1" applyBorder="1" applyAlignment="1" applyProtection="1">
      <alignment horizontal="center" vertical="top" wrapText="1"/>
      <protection hidden="1"/>
    </xf>
    <xf numFmtId="0" fontId="3" fillId="4" borderId="2" xfId="2" applyNumberFormat="1" applyFont="1" applyFill="1" applyBorder="1" applyAlignment="1" applyProtection="1">
      <alignment horizontal="center" vertical="center" wrapText="1"/>
      <protection hidden="1"/>
    </xf>
    <xf numFmtId="0" fontId="3" fillId="4" borderId="12" xfId="2" applyNumberFormat="1" applyFont="1" applyFill="1" applyBorder="1" applyAlignment="1" applyProtection="1">
      <alignment horizontal="center" vertical="center" wrapText="1"/>
      <protection hidden="1"/>
    </xf>
    <xf numFmtId="3" fontId="3" fillId="4" borderId="8" xfId="2" applyNumberFormat="1" applyFont="1" applyFill="1" applyBorder="1" applyAlignment="1" applyProtection="1">
      <alignment horizontal="center" vertical="center"/>
      <protection hidden="1"/>
    </xf>
    <xf numFmtId="3" fontId="3" fillId="4" borderId="0" xfId="2" applyNumberFormat="1" applyFont="1" applyFill="1" applyBorder="1" applyAlignment="1" applyProtection="1">
      <alignment horizontal="center" vertical="center"/>
      <protection hidden="1"/>
    </xf>
    <xf numFmtId="1" fontId="3" fillId="4" borderId="13" xfId="2" applyNumberFormat="1" applyFont="1" applyFill="1" applyBorder="1" applyAlignment="1" applyProtection="1">
      <alignment horizontal="center" vertical="center" wrapText="1"/>
      <protection hidden="1"/>
    </xf>
    <xf numFmtId="1" fontId="3" fillId="4" borderId="12" xfId="2" applyNumberFormat="1" applyFont="1" applyFill="1" applyBorder="1" applyAlignment="1" applyProtection="1">
      <alignment horizontal="center" vertical="top" wrapText="1"/>
      <protection hidden="1"/>
    </xf>
    <xf numFmtId="1" fontId="3" fillId="4" borderId="13" xfId="2" applyNumberFormat="1" applyFont="1" applyFill="1" applyBorder="1" applyAlignment="1" applyProtection="1">
      <alignment horizontal="center" vertical="center"/>
      <protection hidden="1"/>
    </xf>
    <xf numFmtId="1" fontId="3" fillId="4" borderId="0" xfId="2" applyNumberFormat="1" applyFont="1" applyFill="1" applyBorder="1" applyAlignment="1" applyProtection="1">
      <alignment horizontal="center" vertical="center"/>
      <protection hidden="1"/>
    </xf>
    <xf numFmtId="3" fontId="3" fillId="0" borderId="9" xfId="2" applyNumberFormat="1" applyFont="1" applyBorder="1" applyAlignment="1" applyProtection="1">
      <alignment horizontal="center"/>
      <protection hidden="1"/>
    </xf>
    <xf numFmtId="3" fontId="10" fillId="0" borderId="13" xfId="2" applyNumberFormat="1" applyFont="1" applyBorder="1" applyAlignment="1" applyProtection="1">
      <alignment horizontal="center" vertical="center"/>
      <protection hidden="1"/>
    </xf>
    <xf numFmtId="3" fontId="3" fillId="0" borderId="1" xfId="2" applyNumberFormat="1" applyFont="1" applyBorder="1" applyAlignment="1" applyProtection="1">
      <alignment wrapText="1"/>
      <protection hidden="1"/>
    </xf>
    <xf numFmtId="3" fontId="3" fillId="0" borderId="12" xfId="2" applyNumberFormat="1" applyFont="1" applyBorder="1" applyAlignment="1" applyProtection="1">
      <alignment wrapText="1"/>
      <protection hidden="1"/>
    </xf>
    <xf numFmtId="3" fontId="3" fillId="0" borderId="3" xfId="2" applyNumberFormat="1" applyFont="1" applyBorder="1" applyProtection="1">
      <protection locked="0"/>
    </xf>
    <xf numFmtId="3" fontId="10" fillId="0" borderId="13" xfId="2" applyNumberFormat="1" applyFont="1" applyBorder="1" applyAlignment="1" applyProtection="1">
      <alignment horizontal="center" vertical="center" wrapText="1"/>
      <protection hidden="1"/>
    </xf>
    <xf numFmtId="3" fontId="11" fillId="0" borderId="8" xfId="2" applyNumberFormat="1" applyFont="1" applyBorder="1" applyAlignment="1">
      <alignment horizontal="left" wrapText="1" indent="1"/>
    </xf>
    <xf numFmtId="3" fontId="3" fillId="0" borderId="8" xfId="2" applyNumberFormat="1" applyFont="1" applyFill="1" applyBorder="1" applyAlignment="1" applyProtection="1">
      <alignment wrapText="1"/>
      <protection hidden="1"/>
    </xf>
    <xf numFmtId="3" fontId="3" fillId="0" borderId="13" xfId="2" applyNumberFormat="1" applyFont="1" applyFill="1" applyBorder="1" applyAlignment="1" applyProtection="1">
      <alignment wrapText="1"/>
      <protection hidden="1"/>
    </xf>
    <xf numFmtId="3" fontId="3" fillId="0" borderId="7" xfId="2" applyNumberFormat="1" applyFont="1" applyFill="1" applyBorder="1" applyAlignment="1" applyProtection="1">
      <alignment wrapText="1"/>
      <protection locked="0"/>
    </xf>
    <xf numFmtId="3" fontId="3" fillId="0" borderId="0" xfId="2" applyNumberFormat="1" applyFont="1" applyAlignment="1" applyProtection="1">
      <alignment wrapText="1"/>
      <protection hidden="1"/>
    </xf>
    <xf numFmtId="3" fontId="3" fillId="0" borderId="8" xfId="2" applyNumberFormat="1" applyFont="1" applyBorder="1" applyAlignment="1" applyProtection="1">
      <alignment wrapText="1"/>
      <protection hidden="1"/>
    </xf>
    <xf numFmtId="3" fontId="3" fillId="0" borderId="13" xfId="2" applyNumberFormat="1" applyFont="1" applyBorder="1" applyAlignment="1" applyProtection="1">
      <alignment wrapText="1"/>
      <protection hidden="1"/>
    </xf>
    <xf numFmtId="3" fontId="3" fillId="0" borderId="7" xfId="2" applyNumberFormat="1" applyFont="1" applyBorder="1" applyProtection="1">
      <protection locked="0"/>
    </xf>
    <xf numFmtId="3" fontId="3" fillId="0" borderId="8" xfId="2" applyNumberFormat="1" applyFont="1" applyBorder="1" applyAlignment="1">
      <alignment horizontal="left" indent="2"/>
    </xf>
    <xf numFmtId="3" fontId="11" fillId="0" borderId="13" xfId="2" applyNumberFormat="1" applyFont="1" applyBorder="1" applyAlignment="1">
      <alignment horizontal="left" wrapText="1" indent="1"/>
    </xf>
    <xf numFmtId="3" fontId="3" fillId="5" borderId="8" xfId="2" applyNumberFormat="1" applyFont="1" applyFill="1" applyBorder="1" applyAlignment="1" applyProtection="1">
      <alignment wrapText="1"/>
      <protection hidden="1"/>
    </xf>
    <xf numFmtId="3" fontId="2" fillId="0" borderId="0" xfId="2" applyNumberFormat="1" applyFont="1" applyProtection="1">
      <protection hidden="1"/>
    </xf>
    <xf numFmtId="3" fontId="2" fillId="6" borderId="8" xfId="2" applyNumberFormat="1" applyFont="1" applyFill="1" applyBorder="1" applyAlignment="1" applyProtection="1">
      <alignment wrapText="1"/>
      <protection hidden="1"/>
    </xf>
    <xf numFmtId="3" fontId="2" fillId="6" borderId="13" xfId="2" applyNumberFormat="1" applyFont="1" applyFill="1" applyBorder="1" applyAlignment="1" applyProtection="1">
      <alignment wrapText="1"/>
      <protection hidden="1"/>
    </xf>
    <xf numFmtId="3" fontId="2" fillId="6" borderId="0" xfId="2" applyNumberFormat="1" applyFont="1" applyFill="1" applyBorder="1" applyAlignment="1" applyProtection="1">
      <alignment wrapText="1"/>
      <protection hidden="1"/>
    </xf>
    <xf numFmtId="3" fontId="2" fillId="6" borderId="7" xfId="2" applyNumberFormat="1" applyFont="1" applyFill="1" applyBorder="1" applyProtection="1">
      <protection hidden="1"/>
    </xf>
    <xf numFmtId="3" fontId="2" fillId="3" borderId="14" xfId="2" applyNumberFormat="1" applyFont="1" applyFill="1" applyBorder="1" applyAlignment="1" applyProtection="1">
      <alignment wrapText="1"/>
      <protection hidden="1"/>
    </xf>
    <xf numFmtId="3" fontId="2" fillId="3" borderId="15" xfId="2" applyNumberFormat="1" applyFont="1" applyFill="1" applyBorder="1" applyAlignment="1" applyProtection="1">
      <alignment wrapText="1"/>
      <protection hidden="1"/>
    </xf>
    <xf numFmtId="3" fontId="2" fillId="3" borderId="16" xfId="2" applyNumberFormat="1" applyFont="1" applyFill="1" applyBorder="1" applyAlignment="1" applyProtection="1">
      <alignment wrapText="1"/>
      <protection hidden="1"/>
    </xf>
    <xf numFmtId="3" fontId="2" fillId="3" borderId="8" xfId="2" applyNumberFormat="1" applyFont="1" applyFill="1" applyBorder="1" applyAlignment="1" applyProtection="1">
      <alignment wrapText="1"/>
      <protection hidden="1"/>
    </xf>
    <xf numFmtId="3" fontId="2" fillId="3" borderId="13" xfId="2" applyNumberFormat="1" applyFont="1" applyFill="1" applyBorder="1" applyAlignment="1" applyProtection="1">
      <alignment wrapText="1"/>
      <protection hidden="1"/>
    </xf>
    <xf numFmtId="3" fontId="2" fillId="3" borderId="0" xfId="2" applyNumberFormat="1" applyFont="1" applyFill="1" applyBorder="1" applyAlignment="1" applyProtection="1">
      <alignment wrapText="1"/>
      <protection hidden="1"/>
    </xf>
    <xf numFmtId="3" fontId="2" fillId="3" borderId="17" xfId="2" applyNumberFormat="1" applyFont="1" applyFill="1" applyBorder="1" applyProtection="1">
      <protection hidden="1"/>
    </xf>
    <xf numFmtId="3" fontId="3" fillId="0" borderId="7" xfId="2" applyNumberFormat="1" applyFont="1" applyFill="1" applyBorder="1" applyProtection="1">
      <protection locked="0"/>
    </xf>
    <xf numFmtId="3" fontId="10" fillId="0" borderId="18" xfId="2" applyNumberFormat="1" applyFont="1" applyBorder="1" applyAlignment="1" applyProtection="1">
      <alignment horizontal="center" vertical="center"/>
      <protection hidden="1"/>
    </xf>
    <xf numFmtId="3" fontId="2" fillId="3" borderId="4" xfId="2" applyNumberFormat="1" applyFont="1" applyFill="1" applyBorder="1" applyAlignment="1" applyProtection="1">
      <alignment wrapText="1"/>
      <protection hidden="1"/>
    </xf>
    <xf numFmtId="3" fontId="2" fillId="3" borderId="18" xfId="2" applyNumberFormat="1" applyFont="1" applyFill="1" applyBorder="1" applyAlignment="1" applyProtection="1">
      <alignment wrapText="1"/>
      <protection hidden="1"/>
    </xf>
    <xf numFmtId="3" fontId="2" fillId="3" borderId="6" xfId="2" applyNumberFormat="1" applyFont="1" applyFill="1" applyBorder="1" applyProtection="1">
      <protection hidden="1"/>
    </xf>
    <xf numFmtId="3" fontId="12" fillId="0" borderId="0" xfId="2" applyNumberFormat="1" applyFont="1" applyProtection="1">
      <protection hidden="1"/>
    </xf>
    <xf numFmtId="3" fontId="3" fillId="0" borderId="1" xfId="2" applyNumberFormat="1" applyFont="1" applyBorder="1" applyAlignment="1" applyProtection="1">
      <alignment horizontal="center" wrapText="1"/>
      <protection hidden="1"/>
    </xf>
    <xf numFmtId="3" fontId="3" fillId="0" borderId="2" xfId="2" applyNumberFormat="1" applyFont="1" applyBorder="1" applyAlignment="1" applyProtection="1">
      <alignment horizontal="center" wrapText="1"/>
      <protection hidden="1"/>
    </xf>
    <xf numFmtId="3" fontId="4" fillId="0" borderId="2" xfId="2" applyNumberFormat="1" applyFont="1" applyBorder="1" applyAlignment="1" applyProtection="1">
      <alignment horizontal="left" wrapText="1"/>
      <protection hidden="1"/>
    </xf>
    <xf numFmtId="0" fontId="3" fillId="0" borderId="12" xfId="2" applyFont="1" applyBorder="1" applyAlignment="1">
      <alignment horizontal="center" vertical="center"/>
    </xf>
    <xf numFmtId="0" fontId="3" fillId="3" borderId="1" xfId="1" applyFont="1" applyFill="1" applyBorder="1" applyAlignment="1">
      <alignment horizontal="left" wrapText="1"/>
    </xf>
    <xf numFmtId="0" fontId="3" fillId="0" borderId="13" xfId="2" applyBorder="1" applyAlignment="1">
      <alignment horizontal="center" vertical="center"/>
    </xf>
    <xf numFmtId="0" fontId="3" fillId="3" borderId="18" xfId="2" applyFont="1" applyFill="1" applyBorder="1" applyAlignment="1">
      <alignment horizontal="left" vertical="top" wrapText="1"/>
    </xf>
    <xf numFmtId="1" fontId="3" fillId="4" borderId="18" xfId="2" applyNumberFormat="1" applyFont="1" applyFill="1" applyBorder="1" applyAlignment="1" applyProtection="1">
      <alignment horizontal="center" vertical="center" wrapText="1"/>
      <protection hidden="1"/>
    </xf>
    <xf numFmtId="1" fontId="3" fillId="4" borderId="18" xfId="2" applyNumberFormat="1" applyFont="1" applyFill="1" applyBorder="1" applyAlignment="1" applyProtection="1">
      <alignment horizontal="center" vertical="center"/>
      <protection hidden="1"/>
    </xf>
    <xf numFmtId="1" fontId="3" fillId="4" borderId="5" xfId="2" applyNumberFormat="1" applyFont="1" applyFill="1" applyBorder="1" applyAlignment="1" applyProtection="1">
      <alignment horizontal="center" vertical="center"/>
      <protection hidden="1"/>
    </xf>
    <xf numFmtId="0" fontId="5" fillId="0" borderId="13" xfId="2" applyFont="1" applyBorder="1" applyAlignment="1">
      <alignment horizontal="center" vertical="center"/>
    </xf>
    <xf numFmtId="0" fontId="3" fillId="0" borderId="8" xfId="2" applyFont="1" applyBorder="1"/>
    <xf numFmtId="1" fontId="3" fillId="0" borderId="13" xfId="2" applyNumberFormat="1" applyFont="1" applyBorder="1"/>
    <xf numFmtId="0" fontId="5" fillId="0" borderId="0" xfId="2" applyFont="1"/>
    <xf numFmtId="0" fontId="3" fillId="0" borderId="8" xfId="2" applyFont="1" applyFill="1" applyBorder="1"/>
    <xf numFmtId="1" fontId="3" fillId="0" borderId="13" xfId="2" applyNumberFormat="1" applyFont="1" applyFill="1" applyBorder="1"/>
    <xf numFmtId="0" fontId="3" fillId="0" borderId="13" xfId="2" applyFont="1" applyFill="1" applyBorder="1"/>
    <xf numFmtId="0" fontId="3" fillId="0" borderId="13" xfId="2" applyFont="1" applyBorder="1"/>
    <xf numFmtId="0" fontId="13" fillId="0" borderId="8" xfId="1" applyFont="1" applyBorder="1"/>
    <xf numFmtId="1" fontId="13" fillId="0" borderId="13" xfId="1" applyNumberFormat="1" applyFont="1" applyBorder="1"/>
    <xf numFmtId="0" fontId="13" fillId="0" borderId="13" xfId="1" applyFont="1" applyBorder="1"/>
    <xf numFmtId="0" fontId="2" fillId="6" borderId="9" xfId="2" applyFont="1" applyFill="1" applyBorder="1"/>
    <xf numFmtId="1" fontId="2" fillId="6" borderId="19" xfId="2" applyNumberFormat="1" applyFont="1" applyFill="1" applyBorder="1"/>
    <xf numFmtId="0" fontId="11" fillId="0" borderId="13" xfId="2" applyFont="1" applyFill="1" applyBorder="1"/>
    <xf numFmtId="0" fontId="11" fillId="0" borderId="13" xfId="2" applyFont="1" applyBorder="1"/>
    <xf numFmtId="3" fontId="11" fillId="0" borderId="13" xfId="2" applyNumberFormat="1" applyFont="1" applyFill="1" applyBorder="1"/>
    <xf numFmtId="3" fontId="3" fillId="0" borderId="13" xfId="2" applyNumberFormat="1" applyFont="1" applyFill="1" applyBorder="1"/>
    <xf numFmtId="3" fontId="14" fillId="0" borderId="13" xfId="2" applyNumberFormat="1" applyFont="1" applyFill="1" applyBorder="1"/>
    <xf numFmtId="3" fontId="3" fillId="0" borderId="13" xfId="2" applyNumberFormat="1" applyFont="1" applyBorder="1"/>
    <xf numFmtId="1" fontId="11" fillId="0" borderId="13" xfId="2" applyNumberFormat="1" applyFont="1" applyFill="1" applyBorder="1"/>
    <xf numFmtId="0" fontId="5" fillId="0" borderId="18" xfId="2" applyFont="1" applyBorder="1" applyAlignment="1">
      <alignment horizontal="center" vertical="center"/>
    </xf>
    <xf numFmtId="0" fontId="2" fillId="6" borderId="19" xfId="2" applyFont="1" applyFill="1" applyBorder="1"/>
    <xf numFmtId="0" fontId="3" fillId="0" borderId="0" xfId="2" applyBorder="1"/>
    <xf numFmtId="0" fontId="3" fillId="0" borderId="1" xfId="2" applyFont="1" applyFill="1" applyBorder="1"/>
    <xf numFmtId="0" fontId="3" fillId="0" borderId="12" xfId="2" applyFont="1" applyFill="1" applyBorder="1"/>
    <xf numFmtId="0" fontId="3" fillId="0" borderId="2" xfId="2" applyFont="1" applyFill="1" applyBorder="1"/>
    <xf numFmtId="0" fontId="3" fillId="0" borderId="1" xfId="2" applyFont="1" applyBorder="1"/>
    <xf numFmtId="0" fontId="3" fillId="0" borderId="12" xfId="2" applyFont="1" applyBorder="1"/>
    <xf numFmtId="0" fontId="3" fillId="0" borderId="3" xfId="2" applyFont="1" applyBorder="1"/>
    <xf numFmtId="0" fontId="3" fillId="0" borderId="0" xfId="2" applyFont="1" applyFill="1" applyBorder="1"/>
    <xf numFmtId="0" fontId="3" fillId="0" borderId="7" xfId="2" applyFont="1" applyBorder="1"/>
    <xf numFmtId="0" fontId="3" fillId="0" borderId="4" xfId="2" applyFont="1" applyFill="1" applyBorder="1"/>
    <xf numFmtId="3" fontId="3" fillId="0" borderId="18" xfId="2" applyNumberFormat="1" applyFont="1" applyFill="1" applyBorder="1"/>
    <xf numFmtId="3" fontId="3" fillId="0" borderId="5" xfId="2" applyNumberFormat="1" applyFont="1" applyFill="1" applyBorder="1"/>
    <xf numFmtId="3" fontId="3" fillId="0" borderId="4" xfId="2" applyNumberFormat="1" applyFont="1" applyFill="1" applyBorder="1"/>
    <xf numFmtId="3" fontId="3" fillId="0" borderId="4" xfId="2" applyNumberFormat="1" applyFont="1" applyBorder="1"/>
    <xf numFmtId="3" fontId="3" fillId="0" borderId="18" xfId="2" applyNumberFormat="1" applyFont="1" applyBorder="1"/>
    <xf numFmtId="3" fontId="3" fillId="0" borderId="6" xfId="2" applyNumberFormat="1" applyFont="1" applyBorder="1"/>
    <xf numFmtId="0" fontId="3" fillId="0" borderId="0" xfId="2" applyFont="1" applyBorder="1"/>
    <xf numFmtId="0" fontId="2" fillId="0" borderId="0" xfId="2" applyFont="1" applyFill="1" applyBorder="1"/>
    <xf numFmtId="0" fontId="3" fillId="3" borderId="13" xfId="2" applyFont="1" applyFill="1" applyBorder="1" applyAlignment="1">
      <alignment horizontal="left" vertical="top" wrapText="1"/>
    </xf>
    <xf numFmtId="0" fontId="3" fillId="0" borderId="12" xfId="1" applyFont="1" applyBorder="1"/>
    <xf numFmtId="0" fontId="3" fillId="7" borderId="13" xfId="2" applyFont="1" applyFill="1" applyBorder="1"/>
    <xf numFmtId="3" fontId="3" fillId="7" borderId="13" xfId="2" applyNumberFormat="1" applyFont="1" applyFill="1" applyBorder="1"/>
    <xf numFmtId="3" fontId="3" fillId="4" borderId="13" xfId="2" applyNumberFormat="1" applyFont="1" applyFill="1" applyBorder="1"/>
    <xf numFmtId="3" fontId="3" fillId="8" borderId="13" xfId="2" applyNumberFormat="1" applyFont="1" applyFill="1" applyBorder="1"/>
    <xf numFmtId="0" fontId="3" fillId="0" borderId="18" xfId="2" applyFont="1" applyFill="1" applyBorder="1"/>
    <xf numFmtId="3" fontId="3" fillId="8" borderId="18" xfId="2" applyNumberFormat="1" applyFont="1" applyFill="1" applyBorder="1"/>
    <xf numFmtId="3" fontId="3" fillId="0" borderId="0" xfId="2" applyNumberFormat="1" applyFont="1" applyFill="1" applyBorder="1"/>
    <xf numFmtId="0" fontId="2" fillId="3" borderId="12" xfId="2" applyFont="1" applyFill="1" applyBorder="1" applyAlignment="1"/>
    <xf numFmtId="0" fontId="3" fillId="3" borderId="12" xfId="2" applyFont="1" applyFill="1" applyBorder="1" applyAlignment="1">
      <alignment horizontal="center"/>
    </xf>
    <xf numFmtId="0" fontId="2" fillId="3" borderId="13" xfId="2" applyFont="1" applyFill="1" applyBorder="1" applyAlignment="1"/>
    <xf numFmtId="0" fontId="13" fillId="3" borderId="13" xfId="1" applyFont="1" applyFill="1" applyBorder="1" applyAlignment="1">
      <alignment horizontal="center"/>
    </xf>
    <xf numFmtId="0" fontId="3" fillId="0" borderId="12" xfId="2" applyBorder="1" applyAlignment="1"/>
    <xf numFmtId="0" fontId="3" fillId="0" borderId="12" xfId="2" applyFill="1" applyBorder="1" applyAlignment="1">
      <alignment horizontal="center"/>
    </xf>
    <xf numFmtId="3" fontId="3" fillId="0" borderId="13" xfId="2" applyNumberFormat="1" applyFill="1" applyBorder="1"/>
    <xf numFmtId="0" fontId="3" fillId="0" borderId="13" xfId="2" applyBorder="1"/>
    <xf numFmtId="0" fontId="3" fillId="0" borderId="13" xfId="2" applyFill="1" applyBorder="1"/>
    <xf numFmtId="0" fontId="2" fillId="7" borderId="18" xfId="2" applyFont="1" applyFill="1" applyBorder="1"/>
    <xf numFmtId="0" fontId="3" fillId="7" borderId="18" xfId="2" applyFill="1" applyBorder="1"/>
    <xf numFmtId="3" fontId="3" fillId="0" borderId="6" xfId="2" applyNumberFormat="1" applyFont="1" applyBorder="1" applyAlignment="1" applyProtection="1">
      <alignment horizontal="center" wrapText="1"/>
      <protection hidden="1"/>
    </xf>
    <xf numFmtId="3" fontId="4" fillId="0" borderId="5" xfId="2" applyNumberFormat="1" applyFont="1" applyBorder="1" applyAlignment="1" applyProtection="1">
      <alignment horizontal="left" wrapText="1"/>
      <protection hidden="1"/>
    </xf>
    <xf numFmtId="0" fontId="3" fillId="0" borderId="12" xfId="2" applyBorder="1" applyAlignment="1">
      <alignment horizontal="center" vertical="center"/>
    </xf>
    <xf numFmtId="0" fontId="2" fillId="3" borderId="12" xfId="2" applyFont="1" applyFill="1" applyBorder="1" applyAlignment="1">
      <alignment vertical="center"/>
    </xf>
    <xf numFmtId="0" fontId="3" fillId="0" borderId="18" xfId="2" applyBorder="1" applyAlignment="1">
      <alignment horizontal="center" vertical="center"/>
    </xf>
    <xf numFmtId="0" fontId="2" fillId="3" borderId="18" xfId="2" applyFont="1" applyFill="1" applyBorder="1" applyAlignment="1">
      <alignment vertical="center"/>
    </xf>
    <xf numFmtId="0" fontId="3" fillId="0" borderId="13" xfId="2" applyFont="1" applyBorder="1" applyAlignment="1">
      <alignment vertical="center"/>
    </xf>
    <xf numFmtId="4" fontId="3" fillId="0" borderId="12" xfId="2" applyNumberFormat="1" applyFont="1" applyBorder="1" applyAlignment="1">
      <alignment vertical="center"/>
    </xf>
    <xf numFmtId="2" fontId="3" fillId="0" borderId="13" xfId="2" applyNumberFormat="1" applyFont="1" applyBorder="1" applyAlignment="1">
      <alignment vertical="center"/>
    </xf>
    <xf numFmtId="4" fontId="3" fillId="0" borderId="13" xfId="2" applyNumberFormat="1" applyFont="1" applyBorder="1" applyAlignment="1">
      <alignment vertical="center"/>
    </xf>
    <xf numFmtId="0" fontId="3" fillId="0" borderId="18" xfId="2" applyFont="1" applyBorder="1" applyAlignment="1">
      <alignment vertical="center"/>
    </xf>
    <xf numFmtId="0" fontId="3" fillId="7" borderId="18" xfId="2" applyFont="1" applyFill="1" applyBorder="1" applyAlignment="1">
      <alignment vertical="center"/>
    </xf>
    <xf numFmtId="0" fontId="3" fillId="7" borderId="19" xfId="2" applyFont="1" applyFill="1" applyBorder="1" applyAlignment="1">
      <alignment vertical="center"/>
    </xf>
    <xf numFmtId="2" fontId="3" fillId="7" borderId="19" xfId="2" applyNumberFormat="1" applyFont="1" applyFill="1" applyBorder="1" applyAlignment="1">
      <alignment vertical="center"/>
    </xf>
    <xf numFmtId="0" fontId="2" fillId="0" borderId="13" xfId="2" applyFont="1" applyFill="1" applyBorder="1" applyAlignment="1">
      <alignment vertical="center"/>
    </xf>
    <xf numFmtId="0" fontId="3" fillId="9" borderId="13" xfId="2" applyFont="1" applyFill="1" applyBorder="1" applyAlignment="1">
      <alignment vertical="center"/>
    </xf>
    <xf numFmtId="0" fontId="3" fillId="0" borderId="13" xfId="2" applyFont="1" applyFill="1" applyBorder="1" applyAlignment="1">
      <alignment horizontal="left" vertical="center" wrapText="1" indent="5"/>
    </xf>
    <xf numFmtId="0" fontId="3" fillId="0" borderId="13" xfId="2" applyFont="1" applyFill="1" applyBorder="1" applyAlignment="1">
      <alignment vertical="center"/>
    </xf>
    <xf numFmtId="0" fontId="3" fillId="0" borderId="13" xfId="2" applyFont="1" applyFill="1" applyBorder="1" applyAlignment="1">
      <alignment horizontal="center" vertical="center"/>
    </xf>
    <xf numFmtId="0" fontId="3" fillId="0" borderId="13" xfId="2" applyFont="1" applyFill="1" applyBorder="1" applyAlignment="1">
      <alignment horizontal="left" vertical="center" indent="5"/>
    </xf>
    <xf numFmtId="0" fontId="3" fillId="0" borderId="13" xfId="2" applyFont="1" applyBorder="1" applyAlignment="1">
      <alignment horizontal="left" vertical="center" indent="2"/>
    </xf>
    <xf numFmtId="1" fontId="3" fillId="0" borderId="13" xfId="2" applyNumberFormat="1" applyFont="1" applyBorder="1" applyAlignment="1">
      <alignment vertical="center"/>
    </xf>
    <xf numFmtId="0" fontId="2" fillId="3" borderId="29" xfId="2" applyFont="1" applyFill="1" applyBorder="1" applyAlignment="1">
      <alignment vertical="center"/>
    </xf>
    <xf numFmtId="0" fontId="3" fillId="3" borderId="29" xfId="2" applyFont="1" applyFill="1" applyBorder="1" applyAlignment="1">
      <alignment horizontal="center" vertical="center"/>
    </xf>
    <xf numFmtId="0" fontId="3" fillId="0" borderId="19" xfId="2" applyFont="1" applyBorder="1" applyAlignment="1">
      <alignment vertical="center"/>
    </xf>
    <xf numFmtId="3" fontId="3" fillId="0" borderId="19" xfId="2" applyNumberFormat="1" applyFont="1" applyBorder="1" applyAlignment="1">
      <alignment vertical="center"/>
    </xf>
    <xf numFmtId="0" fontId="3" fillId="0" borderId="0" xfId="2" applyFont="1" applyBorder="1" applyAlignment="1">
      <alignment vertical="center"/>
    </xf>
    <xf numFmtId="3" fontId="3" fillId="0" borderId="1" xfId="2" applyNumberFormat="1" applyFont="1" applyBorder="1" applyAlignment="1" applyProtection="1">
      <alignment horizontal="left" wrapText="1"/>
      <protection hidden="1"/>
    </xf>
    <xf numFmtId="3" fontId="3" fillId="0" borderId="2" xfId="2" applyNumberFormat="1" applyFont="1" applyBorder="1" applyAlignment="1" applyProtection="1">
      <alignment horizontal="left" wrapText="1"/>
      <protection hidden="1"/>
    </xf>
    <xf numFmtId="0" fontId="21" fillId="0" borderId="12" xfId="2" applyFont="1" applyFill="1" applyBorder="1" applyAlignment="1">
      <alignment horizontal="center" vertical="center" wrapText="1"/>
    </xf>
    <xf numFmtId="0" fontId="21" fillId="3" borderId="12" xfId="2" applyFont="1" applyFill="1" applyBorder="1" applyAlignment="1">
      <alignment horizontal="left" vertical="center" wrapText="1"/>
    </xf>
    <xf numFmtId="0" fontId="21" fillId="3" borderId="1" xfId="2" applyFont="1" applyFill="1" applyBorder="1" applyAlignment="1">
      <alignment vertical="center" wrapText="1"/>
    </xf>
    <xf numFmtId="0" fontId="21" fillId="3" borderId="12" xfId="2" applyFont="1" applyFill="1" applyBorder="1" applyAlignment="1">
      <alignment horizontal="center" vertical="center" wrapText="1"/>
    </xf>
    <xf numFmtId="0" fontId="3" fillId="0" borderId="0" xfId="2" applyFill="1" applyAlignment="1"/>
    <xf numFmtId="0" fontId="21" fillId="0" borderId="18" xfId="2" applyFont="1" applyFill="1" applyBorder="1" applyAlignment="1">
      <alignment horizontal="center" vertical="center" wrapText="1"/>
    </xf>
    <xf numFmtId="0" fontId="21" fillId="3" borderId="18" xfId="2" applyFont="1" applyFill="1" applyBorder="1" applyAlignment="1">
      <alignment horizontal="center" vertical="center" wrapText="1"/>
    </xf>
    <xf numFmtId="38" fontId="21" fillId="0" borderId="13" xfId="2" applyNumberFormat="1" applyFont="1" applyBorder="1"/>
    <xf numFmtId="0" fontId="22" fillId="0" borderId="13" xfId="2" applyFont="1" applyBorder="1"/>
    <xf numFmtId="38" fontId="3" fillId="0" borderId="8" xfId="2" applyNumberFormat="1" applyBorder="1" applyAlignment="1">
      <alignment horizontal="left" wrapText="1"/>
    </xf>
    <xf numFmtId="38" fontId="3" fillId="10" borderId="13" xfId="2" applyNumberFormat="1" applyFill="1" applyBorder="1" applyAlignment="1">
      <alignment horizontal="left" wrapText="1"/>
    </xf>
    <xf numFmtId="38" fontId="3" fillId="0" borderId="13" xfId="2" applyNumberFormat="1" applyFill="1" applyBorder="1"/>
    <xf numFmtId="38" fontId="3" fillId="0" borderId="13" xfId="2" applyNumberFormat="1" applyBorder="1"/>
    <xf numFmtId="38" fontId="3" fillId="0" borderId="8" xfId="2" applyNumberFormat="1" applyBorder="1"/>
    <xf numFmtId="0" fontId="21" fillId="0" borderId="13" xfId="2" applyFont="1" applyBorder="1"/>
    <xf numFmtId="38" fontId="3" fillId="0" borderId="8" xfId="2" applyNumberFormat="1" applyFont="1" applyBorder="1" applyAlignment="1">
      <alignment horizontal="left" wrapText="1"/>
    </xf>
    <xf numFmtId="38" fontId="3" fillId="0" borderId="7" xfId="2" applyNumberFormat="1" applyFill="1" applyBorder="1"/>
    <xf numFmtId="38" fontId="3" fillId="0" borderId="7" xfId="2" applyNumberFormat="1" applyBorder="1"/>
    <xf numFmtId="38" fontId="3" fillId="0" borderId="7" xfId="2" applyNumberFormat="1" applyFill="1" applyBorder="1" applyAlignment="1">
      <alignment horizontal="right"/>
    </xf>
    <xf numFmtId="38" fontId="3" fillId="0" borderId="13" xfId="2" applyNumberFormat="1" applyFill="1" applyBorder="1" applyAlignment="1">
      <alignment horizontal="right"/>
    </xf>
    <xf numFmtId="0" fontId="21" fillId="6" borderId="13" xfId="2" applyFont="1" applyFill="1" applyBorder="1"/>
    <xf numFmtId="38" fontId="3" fillId="6" borderId="8" xfId="2" applyNumberFormat="1" applyFill="1" applyBorder="1" applyAlignment="1">
      <alignment horizontal="left" wrapText="1"/>
    </xf>
    <xf numFmtId="38" fontId="2" fillId="6" borderId="7" xfId="2" applyNumberFormat="1" applyFont="1" applyFill="1" applyBorder="1"/>
    <xf numFmtId="38" fontId="3" fillId="6" borderId="13" xfId="2" applyNumberFormat="1" applyFill="1" applyBorder="1" applyAlignment="1">
      <alignment horizontal="left" wrapText="1"/>
    </xf>
    <xf numFmtId="38" fontId="2" fillId="6" borderId="13" xfId="2" applyNumberFormat="1" applyFont="1" applyFill="1" applyBorder="1"/>
    <xf numFmtId="38" fontId="2" fillId="6" borderId="0" xfId="2" applyNumberFormat="1" applyFont="1" applyFill="1" applyBorder="1"/>
    <xf numFmtId="49" fontId="21" fillId="0" borderId="13" xfId="2" applyNumberFormat="1" applyFont="1" applyBorder="1"/>
    <xf numFmtId="38" fontId="3" fillId="0" borderId="8" xfId="2" applyNumberFormat="1" applyBorder="1" applyAlignment="1">
      <alignment horizontal="left"/>
    </xf>
    <xf numFmtId="38" fontId="3" fillId="10" borderId="13" xfId="2" applyNumberFormat="1" applyFill="1" applyBorder="1" applyAlignment="1">
      <alignment horizontal="left"/>
    </xf>
    <xf numFmtId="38" fontId="3" fillId="0" borderId="8" xfId="2" applyNumberFormat="1" applyFill="1" applyBorder="1"/>
    <xf numFmtId="38" fontId="21" fillId="0" borderId="8" xfId="2" applyNumberFormat="1" applyFont="1" applyFill="1" applyBorder="1"/>
    <xf numFmtId="0" fontId="21" fillId="6" borderId="8" xfId="2" applyFont="1" applyFill="1" applyBorder="1" applyAlignment="1"/>
    <xf numFmtId="38" fontId="3" fillId="6" borderId="7" xfId="2" applyNumberFormat="1" applyFill="1" applyBorder="1" applyAlignment="1">
      <alignment horizontal="left" wrapText="1"/>
    </xf>
    <xf numFmtId="0" fontId="21" fillId="0" borderId="8" xfId="2" applyFont="1" applyFill="1" applyBorder="1" applyAlignment="1"/>
    <xf numFmtId="38" fontId="3" fillId="0" borderId="13" xfId="2" applyNumberFormat="1" applyFill="1" applyBorder="1" applyAlignment="1">
      <alignment horizontal="left" wrapText="1"/>
    </xf>
    <xf numFmtId="38" fontId="3" fillId="0" borderId="7" xfId="2" applyNumberFormat="1" applyFill="1" applyBorder="1" applyAlignment="1">
      <alignment horizontal="left" wrapText="1"/>
    </xf>
    <xf numFmtId="38" fontId="3" fillId="10" borderId="7" xfId="2" applyNumberFormat="1" applyFill="1" applyBorder="1" applyAlignment="1">
      <alignment horizontal="left" wrapText="1"/>
    </xf>
    <xf numFmtId="38" fontId="2" fillId="0" borderId="13" xfId="2" applyNumberFormat="1" applyFont="1" applyFill="1" applyBorder="1"/>
    <xf numFmtId="38" fontId="2" fillId="0" borderId="0" xfId="2" applyNumberFormat="1" applyFont="1" applyFill="1" applyBorder="1"/>
    <xf numFmtId="38" fontId="2" fillId="0" borderId="8" xfId="2" applyNumberFormat="1" applyFont="1" applyFill="1" applyBorder="1"/>
    <xf numFmtId="0" fontId="3" fillId="0" borderId="0" xfId="2" applyFill="1" applyBorder="1"/>
    <xf numFmtId="0" fontId="3" fillId="0" borderId="0" xfId="2" applyFill="1"/>
    <xf numFmtId="38" fontId="21" fillId="0" borderId="13" xfId="2" applyNumberFormat="1" applyFont="1" applyFill="1" applyBorder="1"/>
    <xf numFmtId="0" fontId="22" fillId="0" borderId="13" xfId="2" applyFont="1" applyFill="1" applyBorder="1"/>
    <xf numFmtId="38" fontId="3" fillId="0" borderId="8" xfId="2" applyNumberFormat="1" applyFill="1" applyBorder="1" applyAlignment="1">
      <alignment horizontal="left" wrapText="1"/>
    </xf>
    <xf numFmtId="49" fontId="21" fillId="0" borderId="13" xfId="2" applyNumberFormat="1" applyFont="1" applyFill="1" applyBorder="1"/>
    <xf numFmtId="38" fontId="3" fillId="0" borderId="8" xfId="2" applyNumberFormat="1" applyFont="1" applyFill="1" applyBorder="1" applyAlignment="1">
      <alignment horizontal="left" wrapText="1"/>
    </xf>
    <xf numFmtId="0" fontId="3" fillId="0" borderId="0" xfId="2" applyFill="1" applyBorder="1" applyAlignment="1">
      <alignment wrapText="1"/>
    </xf>
    <xf numFmtId="0" fontId="3" fillId="0" borderId="13" xfId="2" applyFill="1" applyBorder="1" applyAlignment="1">
      <alignment wrapText="1"/>
    </xf>
    <xf numFmtId="0" fontId="3" fillId="10" borderId="13" xfId="2" applyFill="1" applyBorder="1" applyAlignment="1">
      <alignment wrapText="1"/>
    </xf>
    <xf numFmtId="0" fontId="21" fillId="0" borderId="13" xfId="2" applyFont="1" applyFill="1" applyBorder="1"/>
    <xf numFmtId="38" fontId="21" fillId="0" borderId="13" xfId="2" applyNumberFormat="1" applyFont="1" applyFill="1" applyBorder="1" applyAlignment="1">
      <alignment vertical="top"/>
    </xf>
    <xf numFmtId="0" fontId="22" fillId="0" borderId="13" xfId="2" applyFont="1" applyFill="1" applyBorder="1" applyAlignment="1">
      <alignment vertical="top" wrapText="1"/>
    </xf>
    <xf numFmtId="38" fontId="21" fillId="0" borderId="8" xfId="2" applyNumberFormat="1" applyFont="1" applyBorder="1"/>
    <xf numFmtId="0" fontId="21" fillId="6" borderId="8" xfId="2" applyFont="1" applyFill="1" applyBorder="1"/>
    <xf numFmtId="38" fontId="3" fillId="6" borderId="8" xfId="2" applyNumberFormat="1" applyFill="1" applyBorder="1" applyAlignment="1">
      <alignment wrapText="1"/>
    </xf>
    <xf numFmtId="38" fontId="3" fillId="6" borderId="13" xfId="2" applyNumberFormat="1" applyFill="1" applyBorder="1" applyAlignment="1">
      <alignment wrapText="1"/>
    </xf>
    <xf numFmtId="38" fontId="21" fillId="0" borderId="13" xfId="2" applyNumberFormat="1" applyFont="1" applyBorder="1" applyAlignment="1">
      <alignment horizontal="center"/>
    </xf>
    <xf numFmtId="0" fontId="22" fillId="0" borderId="13" xfId="2" applyFont="1" applyBorder="1" applyAlignment="1">
      <alignment wrapText="1"/>
    </xf>
    <xf numFmtId="38" fontId="3" fillId="0" borderId="0" xfId="2" applyNumberFormat="1" applyFill="1" applyBorder="1"/>
    <xf numFmtId="38" fontId="3" fillId="0" borderId="18" xfId="2" applyNumberFormat="1" applyFill="1" applyBorder="1"/>
    <xf numFmtId="38" fontId="21" fillId="0" borderId="18" xfId="2" applyNumberFormat="1" applyFont="1" applyFill="1" applyBorder="1" applyAlignment="1">
      <alignment vertical="center"/>
    </xf>
    <xf numFmtId="0" fontId="23" fillId="3" borderId="19" xfId="2" applyFont="1" applyFill="1" applyBorder="1" applyAlignment="1">
      <alignment vertical="center"/>
    </xf>
    <xf numFmtId="38" fontId="3" fillId="3" borderId="9" xfId="2" applyNumberFormat="1" applyFill="1" applyBorder="1" applyAlignment="1">
      <alignment vertical="center" wrapText="1"/>
    </xf>
    <xf numFmtId="38" fontId="3" fillId="3" borderId="19" xfId="2" applyNumberFormat="1" applyFill="1" applyBorder="1" applyAlignment="1">
      <alignment vertical="center" wrapText="1"/>
    </xf>
    <xf numFmtId="38" fontId="2" fillId="3" borderId="19" xfId="2" applyNumberFormat="1" applyFont="1" applyFill="1" applyBorder="1" applyAlignment="1">
      <alignment vertical="center"/>
    </xf>
    <xf numFmtId="0" fontId="18" fillId="0" borderId="0" xfId="2" applyFont="1"/>
    <xf numFmtId="0" fontId="10" fillId="0" borderId="0" xfId="2" applyFont="1"/>
    <xf numFmtId="3" fontId="24" fillId="0" borderId="0" xfId="2" applyNumberFormat="1" applyFont="1" applyProtection="1">
      <protection hidden="1"/>
    </xf>
    <xf numFmtId="0" fontId="19" fillId="0" borderId="0" xfId="2" applyFont="1"/>
    <xf numFmtId="0" fontId="3" fillId="0" borderId="9" xfId="2" applyBorder="1"/>
    <xf numFmtId="0" fontId="3" fillId="0" borderId="10" xfId="2" applyBorder="1"/>
    <xf numFmtId="0" fontId="3" fillId="0" borderId="8" xfId="2" applyBorder="1"/>
    <xf numFmtId="0" fontId="2" fillId="3" borderId="13" xfId="2" applyFont="1" applyFill="1" applyBorder="1"/>
    <xf numFmtId="1" fontId="25" fillId="3" borderId="13" xfId="2" applyNumberFormat="1" applyFont="1" applyFill="1" applyBorder="1" applyAlignment="1">
      <alignment horizontal="center"/>
    </xf>
    <xf numFmtId="1" fontId="25" fillId="3" borderId="7" xfId="2" applyNumberFormat="1" applyFont="1" applyFill="1" applyBorder="1" applyAlignment="1">
      <alignment horizontal="center"/>
    </xf>
    <xf numFmtId="0" fontId="3" fillId="3" borderId="13" xfId="2" applyFill="1" applyBorder="1" applyAlignment="1">
      <alignment horizontal="center"/>
    </xf>
    <xf numFmtId="1" fontId="25" fillId="0" borderId="13" xfId="2" applyNumberFormat="1" applyFont="1" applyFill="1" applyBorder="1" applyAlignment="1">
      <alignment horizontal="center"/>
    </xf>
    <xf numFmtId="17" fontId="3" fillId="3" borderId="13" xfId="2" applyNumberFormat="1" applyFill="1" applyBorder="1" applyAlignment="1">
      <alignment horizontal="center"/>
    </xf>
    <xf numFmtId="17" fontId="3" fillId="3" borderId="7" xfId="2" applyNumberFormat="1" applyFill="1" applyBorder="1" applyAlignment="1">
      <alignment horizontal="center"/>
    </xf>
    <xf numFmtId="0" fontId="3" fillId="3" borderId="18" xfId="2" applyFill="1" applyBorder="1"/>
    <xf numFmtId="0" fontId="3" fillId="3" borderId="18" xfId="2" applyFill="1" applyBorder="1" applyAlignment="1">
      <alignment horizontal="center"/>
    </xf>
    <xf numFmtId="0" fontId="12" fillId="0" borderId="13" xfId="2" applyFont="1" applyBorder="1"/>
    <xf numFmtId="0" fontId="3" fillId="0" borderId="7" xfId="2" applyBorder="1"/>
    <xf numFmtId="0" fontId="3" fillId="0" borderId="13" xfId="2" applyFont="1" applyBorder="1" applyAlignment="1">
      <alignment horizontal="center" vertical="center"/>
    </xf>
    <xf numFmtId="3" fontId="3" fillId="0" borderId="7" xfId="2" applyNumberFormat="1" applyBorder="1"/>
    <xf numFmtId="3" fontId="3" fillId="0" borderId="13" xfId="2" applyNumberFormat="1" applyBorder="1"/>
    <xf numFmtId="3" fontId="3" fillId="0" borderId="13" xfId="2" applyNumberFormat="1" applyFont="1" applyBorder="1" applyAlignment="1">
      <alignment horizontal="center" vertical="center"/>
    </xf>
    <xf numFmtId="3" fontId="3" fillId="0" borderId="0" xfId="2" applyNumberFormat="1"/>
    <xf numFmtId="3" fontId="3" fillId="0" borderId="13" xfId="2" applyNumberFormat="1" applyBorder="1" applyAlignment="1">
      <alignment horizontal="center" vertical="center"/>
    </xf>
    <xf numFmtId="3" fontId="2" fillId="6" borderId="13" xfId="2" applyNumberFormat="1" applyFont="1" applyFill="1" applyBorder="1"/>
    <xf numFmtId="3" fontId="2" fillId="6" borderId="7" xfId="2" applyNumberFormat="1" applyFont="1" applyFill="1" applyBorder="1"/>
    <xf numFmtId="3" fontId="3" fillId="0" borderId="0" xfId="2" applyNumberFormat="1" applyFont="1" applyBorder="1"/>
    <xf numFmtId="3" fontId="25" fillId="0" borderId="13" xfId="2" applyNumberFormat="1" applyFont="1" applyBorder="1"/>
    <xf numFmtId="3" fontId="2" fillId="0" borderId="13" xfId="2" applyNumberFormat="1" applyFont="1" applyBorder="1"/>
    <xf numFmtId="3" fontId="2" fillId="0" borderId="0" xfId="2" applyNumberFormat="1" applyFont="1" applyBorder="1"/>
    <xf numFmtId="3" fontId="2" fillId="11" borderId="19" xfId="2" applyNumberFormat="1" applyFont="1" applyFill="1" applyBorder="1"/>
    <xf numFmtId="3" fontId="12" fillId="0" borderId="13" xfId="2" applyNumberFormat="1" applyFont="1" applyBorder="1"/>
    <xf numFmtId="3" fontId="3" fillId="0" borderId="0" xfId="2" applyNumberFormat="1" applyFont="1"/>
    <xf numFmtId="3" fontId="3" fillId="0" borderId="18" xfId="2" applyNumberFormat="1" applyBorder="1" applyAlignment="1">
      <alignment horizontal="center" vertical="center"/>
    </xf>
    <xf numFmtId="3" fontId="3" fillId="0" borderId="0" xfId="2" applyNumberFormat="1" applyAlignment="1">
      <alignment horizontal="center" vertical="center"/>
    </xf>
    <xf numFmtId="3" fontId="3" fillId="0" borderId="19" xfId="2" applyNumberFormat="1" applyBorder="1" applyAlignment="1">
      <alignment horizontal="center" vertical="center"/>
    </xf>
    <xf numFmtId="3" fontId="2" fillId="0" borderId="9" xfId="2" applyNumberFormat="1" applyFont="1" applyBorder="1"/>
    <xf numFmtId="3" fontId="19" fillId="0" borderId="10" xfId="2" applyNumberFormat="1" applyFont="1" applyBorder="1"/>
    <xf numFmtId="3" fontId="19" fillId="0" borderId="19" xfId="2" applyNumberFormat="1" applyFont="1" applyBorder="1"/>
    <xf numFmtId="0" fontId="3" fillId="0" borderId="0" xfId="2" applyAlignment="1">
      <alignment horizontal="center"/>
    </xf>
    <xf numFmtId="0" fontId="10" fillId="0" borderId="0" xfId="2" applyFont="1" applyAlignment="1">
      <alignment vertical="top" wrapText="1"/>
    </xf>
    <xf numFmtId="0" fontId="7" fillId="0" borderId="8" xfId="1" applyFont="1" applyBorder="1" applyAlignment="1">
      <alignment horizontal="center" vertical="center"/>
    </xf>
    <xf numFmtId="0" fontId="7" fillId="0" borderId="0" xfId="1" applyFont="1" applyBorder="1" applyAlignment="1">
      <alignment horizontal="center" vertical="center"/>
    </xf>
    <xf numFmtId="0" fontId="3" fillId="0" borderId="0" xfId="2" applyFont="1" applyAlignment="1">
      <alignment horizontal="center" vertical="center"/>
    </xf>
    <xf numFmtId="0" fontId="3" fillId="0" borderId="7" xfId="2" applyFont="1" applyBorder="1" applyAlignment="1">
      <alignment horizontal="center" vertical="center"/>
    </xf>
    <xf numFmtId="0" fontId="6" fillId="2" borderId="1"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0" fontId="6" fillId="3" borderId="4" xfId="1" applyFont="1" applyFill="1" applyBorder="1" applyAlignment="1">
      <alignment horizontal="center" vertical="center"/>
    </xf>
    <xf numFmtId="0" fontId="3" fillId="3" borderId="5" xfId="2" applyFont="1" applyFill="1" applyBorder="1" applyAlignment="1">
      <alignment horizontal="center" vertical="center"/>
    </xf>
    <xf numFmtId="0" fontId="3" fillId="3" borderId="6" xfId="2" applyFont="1" applyFill="1" applyBorder="1" applyAlignment="1">
      <alignment horizontal="center" vertical="center"/>
    </xf>
    <xf numFmtId="0" fontId="7" fillId="0" borderId="0" xfId="1" applyFont="1" applyBorder="1" applyAlignment="1">
      <alignment vertical="center"/>
    </xf>
    <xf numFmtId="0" fontId="7" fillId="0" borderId="0" xfId="2" applyFont="1" applyAlignment="1"/>
    <xf numFmtId="0" fontId="7" fillId="0" borderId="7" xfId="2" applyFont="1" applyBorder="1" applyAlignment="1"/>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6" fillId="0" borderId="11" xfId="1" applyFont="1" applyBorder="1" applyAlignment="1">
      <alignment horizontal="center" vertical="center"/>
    </xf>
    <xf numFmtId="3" fontId="3" fillId="4" borderId="1" xfId="2" applyNumberFormat="1" applyFont="1" applyFill="1" applyBorder="1" applyAlignment="1" applyProtection="1">
      <alignment horizontal="center" vertical="center"/>
      <protection hidden="1"/>
    </xf>
    <xf numFmtId="0" fontId="3" fillId="0" borderId="3" xfId="2" applyBorder="1" applyAlignment="1">
      <alignment horizontal="center" vertical="center"/>
    </xf>
    <xf numFmtId="3" fontId="2" fillId="0" borderId="2" xfId="2" applyNumberFormat="1" applyFont="1" applyBorder="1" applyAlignment="1" applyProtection="1">
      <alignment wrapText="1"/>
      <protection hidden="1"/>
    </xf>
    <xf numFmtId="0" fontId="3" fillId="0" borderId="10" xfId="2" applyBorder="1" applyAlignment="1">
      <alignment wrapText="1"/>
    </xf>
    <xf numFmtId="0" fontId="3" fillId="0" borderId="11" xfId="2" applyBorder="1" applyAlignment="1">
      <alignment wrapText="1"/>
    </xf>
    <xf numFmtId="0" fontId="7" fillId="0" borderId="9" xfId="2" applyFont="1" applyBorder="1" applyAlignment="1">
      <alignment horizontal="center"/>
    </xf>
    <xf numFmtId="0" fontId="7" fillId="0" borderId="10" xfId="2" applyFont="1" applyBorder="1" applyAlignment="1">
      <alignment horizontal="center"/>
    </xf>
    <xf numFmtId="0" fontId="7" fillId="0" borderId="11" xfId="2" applyFont="1" applyBorder="1" applyAlignment="1">
      <alignment horizontal="center"/>
    </xf>
    <xf numFmtId="3" fontId="3" fillId="0" borderId="9" xfId="2" applyNumberFormat="1" applyFont="1" applyBorder="1" applyAlignment="1" applyProtection="1">
      <alignment horizontal="center" wrapText="1"/>
      <protection hidden="1"/>
    </xf>
    <xf numFmtId="3" fontId="3" fillId="0" borderId="10" xfId="2" applyNumberFormat="1" applyFont="1" applyBorder="1" applyAlignment="1" applyProtection="1">
      <alignment horizontal="center" wrapText="1"/>
      <protection hidden="1"/>
    </xf>
    <xf numFmtId="3" fontId="4" fillId="0" borderId="0" xfId="2" applyNumberFormat="1" applyFont="1" applyBorder="1" applyAlignment="1" applyProtection="1">
      <alignment wrapText="1"/>
      <protection hidden="1"/>
    </xf>
    <xf numFmtId="0" fontId="4" fillId="0" borderId="5" xfId="2" applyFont="1" applyBorder="1" applyAlignment="1">
      <alignment wrapText="1"/>
    </xf>
    <xf numFmtId="0" fontId="4" fillId="0" borderId="6" xfId="2" applyFont="1" applyBorder="1" applyAlignment="1">
      <alignment wrapText="1"/>
    </xf>
    <xf numFmtId="3" fontId="9" fillId="0" borderId="9" xfId="2" applyNumberFormat="1" applyFont="1" applyBorder="1" applyAlignment="1" applyProtection="1">
      <alignment horizontal="center" wrapText="1"/>
      <protection hidden="1"/>
    </xf>
    <xf numFmtId="0" fontId="9" fillId="0" borderId="10" xfId="2" applyFont="1" applyBorder="1" applyAlignment="1">
      <alignment horizontal="center" wrapText="1"/>
    </xf>
    <xf numFmtId="0" fontId="9" fillId="0" borderId="11" xfId="2" applyFont="1" applyBorder="1" applyAlignment="1">
      <alignment horizontal="center" wrapText="1"/>
    </xf>
    <xf numFmtId="3" fontId="3" fillId="0" borderId="4" xfId="2" applyNumberFormat="1" applyFont="1" applyBorder="1" applyAlignment="1" applyProtection="1">
      <alignment horizontal="left"/>
      <protection hidden="1"/>
    </xf>
    <xf numFmtId="3" fontId="3" fillId="0" borderId="5" xfId="2" applyNumberFormat="1" applyFont="1" applyBorder="1" applyAlignment="1" applyProtection="1">
      <alignment horizontal="left"/>
      <protection hidden="1"/>
    </xf>
    <xf numFmtId="3" fontId="9" fillId="0" borderId="9" xfId="2" applyNumberFormat="1" applyFont="1" applyBorder="1" applyAlignment="1" applyProtection="1">
      <alignment horizontal="center" vertical="center" wrapText="1"/>
      <protection hidden="1"/>
    </xf>
    <xf numFmtId="3" fontId="9" fillId="0" borderId="10" xfId="2" applyNumberFormat="1" applyFont="1" applyBorder="1" applyAlignment="1" applyProtection="1">
      <alignment horizontal="center" vertical="center" wrapText="1"/>
      <protection hidden="1"/>
    </xf>
    <xf numFmtId="0" fontId="3" fillId="0" borderId="10" xfId="2" applyBorder="1" applyAlignment="1"/>
    <xf numFmtId="0" fontId="3" fillId="0" borderId="11" xfId="2" applyBorder="1" applyAlignment="1"/>
    <xf numFmtId="3" fontId="9" fillId="0" borderId="11" xfId="2" applyNumberFormat="1" applyFont="1" applyBorder="1" applyAlignment="1" applyProtection="1">
      <alignment horizontal="center" vertical="center" wrapText="1"/>
      <protection hidden="1"/>
    </xf>
    <xf numFmtId="0" fontId="7" fillId="2" borderId="9" xfId="1" applyFont="1" applyFill="1" applyBorder="1" applyAlignment="1">
      <alignment horizontal="center"/>
    </xf>
    <xf numFmtId="0" fontId="7" fillId="2" borderId="10" xfId="1" applyFont="1" applyFill="1" applyBorder="1" applyAlignment="1">
      <alignment horizontal="center"/>
    </xf>
    <xf numFmtId="0" fontId="7" fillId="2" borderId="11" xfId="1" applyFont="1" applyFill="1" applyBorder="1" applyAlignment="1">
      <alignment horizontal="center"/>
    </xf>
    <xf numFmtId="3" fontId="3" fillId="0" borderId="11" xfId="2" applyNumberFormat="1" applyFont="1" applyBorder="1" applyAlignment="1" applyProtection="1">
      <alignment horizontal="center" wrapText="1"/>
      <protection hidden="1"/>
    </xf>
    <xf numFmtId="3" fontId="4" fillId="0" borderId="10" xfId="2" applyNumberFormat="1" applyFont="1" applyBorder="1" applyAlignment="1" applyProtection="1">
      <alignment horizontal="left" wrapText="1"/>
      <protection hidden="1"/>
    </xf>
    <xf numFmtId="3" fontId="4" fillId="0" borderId="11" xfId="2" applyNumberFormat="1" applyFont="1" applyBorder="1" applyAlignment="1" applyProtection="1">
      <alignment horizontal="left" wrapText="1"/>
      <protection hidden="1"/>
    </xf>
    <xf numFmtId="3" fontId="4" fillId="0" borderId="9" xfId="2" applyNumberFormat="1" applyFont="1" applyBorder="1" applyAlignment="1" applyProtection="1">
      <alignment horizontal="center" wrapText="1"/>
      <protection hidden="1"/>
    </xf>
    <xf numFmtId="3" fontId="4" fillId="0" borderId="11" xfId="2" applyNumberFormat="1" applyFont="1" applyBorder="1" applyAlignment="1" applyProtection="1">
      <alignment horizontal="center" wrapText="1"/>
      <protection hidden="1"/>
    </xf>
    <xf numFmtId="3" fontId="4" fillId="0" borderId="10" xfId="2" applyNumberFormat="1" applyFont="1" applyBorder="1" applyAlignment="1" applyProtection="1">
      <alignment horizontal="center" wrapText="1"/>
      <protection hidden="1"/>
    </xf>
    <xf numFmtId="0" fontId="18" fillId="0" borderId="0" xfId="2" applyFont="1" applyFill="1" applyBorder="1" applyAlignment="1">
      <alignment vertical="center" wrapText="1"/>
    </xf>
    <xf numFmtId="0" fontId="19" fillId="0" borderId="0" xfId="2" applyFont="1" applyAlignment="1">
      <alignment vertical="center" wrapText="1"/>
    </xf>
    <xf numFmtId="0" fontId="18" fillId="0" borderId="0" xfId="2" applyFont="1" applyFill="1" applyBorder="1" applyAlignment="1">
      <alignment wrapText="1"/>
    </xf>
    <xf numFmtId="0" fontId="19" fillId="0" borderId="0" xfId="2" applyFont="1"/>
    <xf numFmtId="3" fontId="4" fillId="0" borderId="5" xfId="2" applyNumberFormat="1" applyFont="1" applyBorder="1" applyAlignment="1" applyProtection="1">
      <alignment horizontal="left" wrapText="1"/>
      <protection hidden="1"/>
    </xf>
    <xf numFmtId="3" fontId="4" fillId="0" borderId="6" xfId="2" applyNumberFormat="1" applyFont="1" applyBorder="1" applyAlignment="1" applyProtection="1">
      <alignment horizontal="left" wrapText="1"/>
      <protection hidden="1"/>
    </xf>
    <xf numFmtId="0" fontId="3" fillId="0" borderId="20" xfId="2" applyFont="1" applyBorder="1" applyAlignment="1">
      <alignment horizontal="center" vertical="center"/>
    </xf>
    <xf numFmtId="0" fontId="3" fillId="0" borderId="21" xfId="2" applyFont="1" applyBorder="1" applyAlignment="1">
      <alignment horizontal="center" vertical="center"/>
    </xf>
    <xf numFmtId="0" fontId="3" fillId="0" borderId="22" xfId="2" applyFont="1" applyBorder="1" applyAlignment="1">
      <alignment horizontal="center" vertical="center"/>
    </xf>
    <xf numFmtId="0" fontId="3" fillId="0" borderId="23" xfId="2" applyFont="1" applyBorder="1" applyAlignment="1">
      <alignment horizontal="center" vertical="center"/>
    </xf>
    <xf numFmtId="0" fontId="3" fillId="0" borderId="24" xfId="2" applyFont="1" applyBorder="1" applyAlignment="1">
      <alignment horizontal="center" vertical="center"/>
    </xf>
    <xf numFmtId="0" fontId="3" fillId="0" borderId="25" xfId="2" applyFont="1" applyBorder="1" applyAlignment="1">
      <alignment horizontal="center" vertical="center"/>
    </xf>
    <xf numFmtId="0" fontId="3" fillId="0" borderId="26" xfId="2" applyFont="1" applyBorder="1" applyAlignment="1">
      <alignment horizontal="center" vertical="center"/>
    </xf>
    <xf numFmtId="0" fontId="3" fillId="0" borderId="27" xfId="2" applyFont="1" applyBorder="1" applyAlignment="1">
      <alignment horizontal="center" vertical="center"/>
    </xf>
    <xf numFmtId="0" fontId="3" fillId="0" borderId="28" xfId="2" applyFont="1" applyBorder="1" applyAlignment="1">
      <alignment horizontal="center" vertical="center"/>
    </xf>
    <xf numFmtId="0" fontId="21" fillId="3" borderId="12" xfId="2" applyFont="1" applyFill="1" applyBorder="1" applyAlignment="1">
      <alignment horizontal="center" vertical="center" wrapText="1"/>
    </xf>
    <xf numFmtId="0" fontId="3" fillId="0" borderId="18" xfId="2" applyBorder="1" applyAlignment="1">
      <alignment horizontal="center" wrapText="1"/>
    </xf>
    <xf numFmtId="0" fontId="20" fillId="0" borderId="9" xfId="2" applyFont="1" applyFill="1" applyBorder="1" applyAlignment="1">
      <alignment horizontal="center"/>
    </xf>
    <xf numFmtId="0" fontId="21" fillId="0" borderId="10" xfId="2" applyFont="1" applyBorder="1" applyAlignment="1">
      <alignment horizontal="center"/>
    </xf>
    <xf numFmtId="0" fontId="21" fillId="0" borderId="11" xfId="2" applyFont="1" applyBorder="1" applyAlignment="1">
      <alignment horizontal="center"/>
    </xf>
    <xf numFmtId="3" fontId="3" fillId="0" borderId="9" xfId="2" applyNumberFormat="1" applyFont="1" applyBorder="1" applyAlignment="1" applyProtection="1">
      <alignment horizontal="left" wrapText="1"/>
      <protection hidden="1"/>
    </xf>
    <xf numFmtId="3" fontId="3" fillId="0" borderId="10" xfId="2" applyNumberFormat="1" applyFont="1" applyBorder="1" applyAlignment="1" applyProtection="1">
      <alignment horizontal="left" wrapText="1"/>
      <protection hidden="1"/>
    </xf>
    <xf numFmtId="0" fontId="10" fillId="0" borderId="0" xfId="2" applyFont="1" applyAlignment="1">
      <alignment horizontal="left" vertical="top" wrapText="1"/>
    </xf>
    <xf numFmtId="0" fontId="4" fillId="0" borderId="9" xfId="2" applyFont="1" applyBorder="1" applyAlignment="1">
      <alignment horizontal="center"/>
    </xf>
    <xf numFmtId="0" fontId="4" fillId="0" borderId="11" xfId="2" applyFont="1" applyBorder="1" applyAlignment="1">
      <alignment horizontal="center"/>
    </xf>
    <xf numFmtId="0" fontId="4" fillId="0" borderId="10" xfId="2" applyFont="1" applyBorder="1" applyAlignment="1">
      <alignment horizontal="center"/>
    </xf>
    <xf numFmtId="0" fontId="3" fillId="0" borderId="12" xfId="2" applyFont="1" applyBorder="1" applyAlignment="1">
      <alignment horizontal="center" vertical="center"/>
    </xf>
    <xf numFmtId="0" fontId="3" fillId="0" borderId="13" xfId="2" applyBorder="1" applyAlignment="1">
      <alignment horizontal="center" vertical="center"/>
    </xf>
  </cellXfs>
  <cellStyles count="223">
    <cellStyle name="20 % - Akzent1 2" xfId="3"/>
    <cellStyle name="20 % - Akzent2 2" xfId="4"/>
    <cellStyle name="20 % - Akzent3 2" xfId="5"/>
    <cellStyle name="20 % - Akzent4 2" xfId="6"/>
    <cellStyle name="20 % - Akzent5 2" xfId="7"/>
    <cellStyle name="20 % - Akzent6 2" xfId="8"/>
    <cellStyle name="20% - Akzent1" xfId="9"/>
    <cellStyle name="20% - Akzent2" xfId="10"/>
    <cellStyle name="20% - Akzent3" xfId="11"/>
    <cellStyle name="20% - Akzent4" xfId="12"/>
    <cellStyle name="20% - Akzent5" xfId="13"/>
    <cellStyle name="20% - Akzent6" xfId="14"/>
    <cellStyle name="40 % - Akzent1 2" xfId="15"/>
    <cellStyle name="40 % - Akzent2 2" xfId="16"/>
    <cellStyle name="40 % - Akzent3 2" xfId="17"/>
    <cellStyle name="40 % - Akzent4 2" xfId="18"/>
    <cellStyle name="40 % - Akzent5 2" xfId="19"/>
    <cellStyle name="40 % - Akzent6 2" xfId="20"/>
    <cellStyle name="40% - Akzent1" xfId="21"/>
    <cellStyle name="40% - Akzent2" xfId="22"/>
    <cellStyle name="40% - Akzent3" xfId="23"/>
    <cellStyle name="40% - Akzent4" xfId="24"/>
    <cellStyle name="40% - Akzent5" xfId="25"/>
    <cellStyle name="40% - Akzent6" xfId="26"/>
    <cellStyle name="60% - Akzent1" xfId="27"/>
    <cellStyle name="60% - Akzent2" xfId="28"/>
    <cellStyle name="60% - Akzent3" xfId="29"/>
    <cellStyle name="60% - Akzent4" xfId="30"/>
    <cellStyle name="60% - Akzent5" xfId="31"/>
    <cellStyle name="60% - Akzent6" xfId="32"/>
    <cellStyle name="Datum" xfId="33"/>
    <cellStyle name="Datum 10" xfId="34"/>
    <cellStyle name="Datum 11" xfId="35"/>
    <cellStyle name="Datum 12" xfId="36"/>
    <cellStyle name="Datum 8" xfId="37"/>
    <cellStyle name="Datum 9" xfId="38"/>
    <cellStyle name="Datum0" xfId="39"/>
    <cellStyle name="DM" xfId="40"/>
    <cellStyle name="Euro" xfId="41"/>
    <cellStyle name="Euro 2" xfId="42"/>
    <cellStyle name="Komma 2" xfId="43"/>
    <cellStyle name="Komma 2 2" xfId="44"/>
    <cellStyle name="Komma 3" xfId="45"/>
    <cellStyle name="Komma 4" xfId="46"/>
    <cellStyle name="Notiz 2" xfId="47"/>
    <cellStyle name="Notiz 2 2" xfId="48"/>
    <cellStyle name="Prozent 2" xfId="49"/>
    <cellStyle name="Prozent 2 2" xfId="50"/>
    <cellStyle name="Prozent 3" xfId="51"/>
    <cellStyle name="Prozent 3 2" xfId="52"/>
    <cellStyle name="Prozent 4" xfId="53"/>
    <cellStyle name="Prozent 4 2" xfId="54"/>
    <cellStyle name="Prozent 4 2 2" xfId="55"/>
    <cellStyle name="Prozent 4 3" xfId="56"/>
    <cellStyle name="Standard" xfId="0" builtinId="0"/>
    <cellStyle name="Standard 2" xfId="57"/>
    <cellStyle name="Standard 2 2" xfId="58"/>
    <cellStyle name="Standard 2 3" xfId="2"/>
    <cellStyle name="Standard 3" xfId="59"/>
    <cellStyle name="Standard 3 2" xfId="60"/>
    <cellStyle name="Standard 4" xfId="61"/>
    <cellStyle name="Standard 5" xfId="62"/>
    <cellStyle name="Standard 5 2" xfId="63"/>
    <cellStyle name="Standard 5 2 2" xfId="64"/>
    <cellStyle name="Standard 5 3" xfId="65"/>
    <cellStyle name="Standard 6" xfId="66"/>
    <cellStyle name="Standard 6 2" xfId="67"/>
    <cellStyle name="Standard 6 2 2" xfId="68"/>
    <cellStyle name="Standard 6 3" xfId="69"/>
    <cellStyle name="Standard_lfd_bericht" xfId="1"/>
    <cellStyle name="Stil 1" xfId="70"/>
    <cellStyle name="Tabelle Text 10" xfId="71"/>
    <cellStyle name="Tabelle Text 10 Z" xfId="72"/>
    <cellStyle name="Tabelle Text 11" xfId="73"/>
    <cellStyle name="Tabelle Text 11 Z" xfId="74"/>
    <cellStyle name="Tabelle Text 12" xfId="75"/>
    <cellStyle name="Tabelle Text 12 Z" xfId="76"/>
    <cellStyle name="Tabelle Text 8" xfId="77"/>
    <cellStyle name="Tabelle Text 8 Z" xfId="78"/>
    <cellStyle name="Tabelle Text 9" xfId="79"/>
    <cellStyle name="Tabelle Text 9 Z" xfId="80"/>
    <cellStyle name="Tabelle Überschrift 10" xfId="81"/>
    <cellStyle name="Tabelle Überschrift 11" xfId="82"/>
    <cellStyle name="Tabelle Überschrift 12" xfId="83"/>
    <cellStyle name="Tabelle Überschrift 8" xfId="84"/>
    <cellStyle name="Tabelle Überschrift 9" xfId="85"/>
    <cellStyle name="Tabelle Zahl 0 10" xfId="86"/>
    <cellStyle name="Tabelle Zahl 0 11" xfId="87"/>
    <cellStyle name="Tabelle Zahl 0 12" xfId="88"/>
    <cellStyle name="Tabelle Zahl 0 8" xfId="89"/>
    <cellStyle name="Tabelle Zahl 0 9" xfId="90"/>
    <cellStyle name="Tabelle Zahl 1 10" xfId="91"/>
    <cellStyle name="Tabelle Zahl 1 11" xfId="92"/>
    <cellStyle name="Tabelle Zahl 1 12" xfId="93"/>
    <cellStyle name="Tabelle Zahl 1 8" xfId="94"/>
    <cellStyle name="Tabelle Zahl 1 9" xfId="95"/>
    <cellStyle name="Tabelle Zahl 2 10" xfId="96"/>
    <cellStyle name="Tabelle Zahl 2 11" xfId="97"/>
    <cellStyle name="Tabelle Zahl 2 12" xfId="98"/>
    <cellStyle name="Tabelle Zahl 2 8" xfId="99"/>
    <cellStyle name="Tabelle Zahl 2 9" xfId="100"/>
    <cellStyle name="Überschrift 1 2" xfId="101"/>
    <cellStyle name="Überschrift 1 2 10" xfId="102"/>
    <cellStyle name="Überschrift 1 2 11" xfId="103"/>
    <cellStyle name="Überschrift 1 2 12" xfId="104"/>
    <cellStyle name="Überschrift 1 2 13" xfId="105"/>
    <cellStyle name="Überschrift 1 2 14" xfId="106"/>
    <cellStyle name="Überschrift 1 2 15" xfId="107"/>
    <cellStyle name="Überschrift 1 2 16" xfId="108"/>
    <cellStyle name="Überschrift 1 2 17" xfId="109"/>
    <cellStyle name="Überschrift 1 2 18" xfId="110"/>
    <cellStyle name="Überschrift 1 2 19" xfId="111"/>
    <cellStyle name="Überschrift 1 2 2" xfId="112"/>
    <cellStyle name="Überschrift 1 2 20" xfId="113"/>
    <cellStyle name="Überschrift 1 2 21" xfId="114"/>
    <cellStyle name="Überschrift 1 2 22" xfId="115"/>
    <cellStyle name="Überschrift 1 2 23" xfId="116"/>
    <cellStyle name="Überschrift 1 2 24" xfId="117"/>
    <cellStyle name="Überschrift 1 2 25" xfId="118"/>
    <cellStyle name="Überschrift 1 2 26" xfId="119"/>
    <cellStyle name="Überschrift 1 2 27" xfId="120"/>
    <cellStyle name="Überschrift 1 2 28" xfId="121"/>
    <cellStyle name="Überschrift 1 2 29" xfId="122"/>
    <cellStyle name="Überschrift 1 2 3" xfId="123"/>
    <cellStyle name="Überschrift 1 2 30" xfId="124"/>
    <cellStyle name="Überschrift 1 2 31" xfId="125"/>
    <cellStyle name="Überschrift 1 2 32" xfId="126"/>
    <cellStyle name="Überschrift 1 2 33" xfId="127"/>
    <cellStyle name="Überschrift 1 2 34" xfId="128"/>
    <cellStyle name="Überschrift 1 2 35" xfId="129"/>
    <cellStyle name="Überschrift 1 2 36" xfId="130"/>
    <cellStyle name="Überschrift 1 2 37" xfId="131"/>
    <cellStyle name="Überschrift 1 2 38" xfId="132"/>
    <cellStyle name="Überschrift 1 2 39" xfId="133"/>
    <cellStyle name="Überschrift 1 2 4" xfId="134"/>
    <cellStyle name="Überschrift 1 2 40" xfId="135"/>
    <cellStyle name="Überschrift 1 2 41" xfId="136"/>
    <cellStyle name="Überschrift 1 2 42" xfId="137"/>
    <cellStyle name="Überschrift 1 2 43" xfId="138"/>
    <cellStyle name="Überschrift 1 2 44" xfId="139"/>
    <cellStyle name="Überschrift 1 2 45" xfId="140"/>
    <cellStyle name="Überschrift 1 2 46" xfId="141"/>
    <cellStyle name="Überschrift 1 2 47" xfId="142"/>
    <cellStyle name="Überschrift 1 2 48" xfId="143"/>
    <cellStyle name="Überschrift 1 2 49" xfId="144"/>
    <cellStyle name="Überschrift 1 2 5" xfId="145"/>
    <cellStyle name="Überschrift 1 2 50" xfId="146"/>
    <cellStyle name="Überschrift 1 2 51" xfId="147"/>
    <cellStyle name="Überschrift 1 2 52" xfId="148"/>
    <cellStyle name="Überschrift 1 2 53" xfId="149"/>
    <cellStyle name="Überschrift 1 2 54" xfId="150"/>
    <cellStyle name="Überschrift 1 2 55" xfId="151"/>
    <cellStyle name="Überschrift 1 2 56" xfId="152"/>
    <cellStyle name="Überschrift 1 2 57" xfId="153"/>
    <cellStyle name="Überschrift 1 2 58" xfId="154"/>
    <cellStyle name="Überschrift 1 2 59" xfId="155"/>
    <cellStyle name="Überschrift 1 2 6" xfId="156"/>
    <cellStyle name="Überschrift 1 2 60" xfId="157"/>
    <cellStyle name="Überschrift 1 2 7" xfId="158"/>
    <cellStyle name="Überschrift 1 2 8" xfId="159"/>
    <cellStyle name="Überschrift 1 2 9" xfId="160"/>
    <cellStyle name="Überschrift 2 2" xfId="161"/>
    <cellStyle name="Überschrift 2 2 10" xfId="162"/>
    <cellStyle name="Überschrift 2 2 11" xfId="163"/>
    <cellStyle name="Überschrift 2 2 12" xfId="164"/>
    <cellStyle name="Überschrift 2 2 13" xfId="165"/>
    <cellStyle name="Überschrift 2 2 14" xfId="166"/>
    <cellStyle name="Überschrift 2 2 15" xfId="167"/>
    <cellStyle name="Überschrift 2 2 16" xfId="168"/>
    <cellStyle name="Überschrift 2 2 17" xfId="169"/>
    <cellStyle name="Überschrift 2 2 18" xfId="170"/>
    <cellStyle name="Überschrift 2 2 19" xfId="171"/>
    <cellStyle name="Überschrift 2 2 2" xfId="172"/>
    <cellStyle name="Überschrift 2 2 20" xfId="173"/>
    <cellStyle name="Überschrift 2 2 21" xfId="174"/>
    <cellStyle name="Überschrift 2 2 22" xfId="175"/>
    <cellStyle name="Überschrift 2 2 23" xfId="176"/>
    <cellStyle name="Überschrift 2 2 24" xfId="177"/>
    <cellStyle name="Überschrift 2 2 25" xfId="178"/>
    <cellStyle name="Überschrift 2 2 26" xfId="179"/>
    <cellStyle name="Überschrift 2 2 27" xfId="180"/>
    <cellStyle name="Überschrift 2 2 28" xfId="181"/>
    <cellStyle name="Überschrift 2 2 29" xfId="182"/>
    <cellStyle name="Überschrift 2 2 3" xfId="183"/>
    <cellStyle name="Überschrift 2 2 30" xfId="184"/>
    <cellStyle name="Überschrift 2 2 31" xfId="185"/>
    <cellStyle name="Überschrift 2 2 32" xfId="186"/>
    <cellStyle name="Überschrift 2 2 33" xfId="187"/>
    <cellStyle name="Überschrift 2 2 34" xfId="188"/>
    <cellStyle name="Überschrift 2 2 35" xfId="189"/>
    <cellStyle name="Überschrift 2 2 36" xfId="190"/>
    <cellStyle name="Überschrift 2 2 37" xfId="191"/>
    <cellStyle name="Überschrift 2 2 38" xfId="192"/>
    <cellStyle name="Überschrift 2 2 39" xfId="193"/>
    <cellStyle name="Überschrift 2 2 4" xfId="194"/>
    <cellStyle name="Überschrift 2 2 40" xfId="195"/>
    <cellStyle name="Überschrift 2 2 41" xfId="196"/>
    <cellStyle name="Überschrift 2 2 42" xfId="197"/>
    <cellStyle name="Überschrift 2 2 43" xfId="198"/>
    <cellStyle name="Überschrift 2 2 44" xfId="199"/>
    <cellStyle name="Überschrift 2 2 45" xfId="200"/>
    <cellStyle name="Überschrift 2 2 46" xfId="201"/>
    <cellStyle name="Überschrift 2 2 47" xfId="202"/>
    <cellStyle name="Überschrift 2 2 48" xfId="203"/>
    <cellStyle name="Überschrift 2 2 49" xfId="204"/>
    <cellStyle name="Überschrift 2 2 5" xfId="205"/>
    <cellStyle name="Überschrift 2 2 50" xfId="206"/>
    <cellStyle name="Überschrift 2 2 51" xfId="207"/>
    <cellStyle name="Überschrift 2 2 52" xfId="208"/>
    <cellStyle name="Überschrift 2 2 53" xfId="209"/>
    <cellStyle name="Überschrift 2 2 54" xfId="210"/>
    <cellStyle name="Überschrift 2 2 55" xfId="211"/>
    <cellStyle name="Überschrift 2 2 56" xfId="212"/>
    <cellStyle name="Überschrift 2 2 57" xfId="213"/>
    <cellStyle name="Überschrift 2 2 58" xfId="214"/>
    <cellStyle name="Überschrift 2 2 59" xfId="215"/>
    <cellStyle name="Überschrift 2 2 6" xfId="216"/>
    <cellStyle name="Überschrift 2 2 60" xfId="217"/>
    <cellStyle name="Überschrift 2 2 7" xfId="218"/>
    <cellStyle name="Überschrift 2 2 8" xfId="219"/>
    <cellStyle name="Überschrift 2 2 9" xfId="220"/>
    <cellStyle name="Umbruch" xfId="221"/>
    <cellStyle name="Währung 2" xfId="2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nte%20und%20Einstellungen\pgrothee\Lokale%20Einstellungen\Temporary%20Internet%20Files\OLKA\Liegenschaftscontrolling\2008\4%20Quartal%202008\4.%20Quartalsbericht%202008_Stad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
      <sheetName val="to do Liste"/>
      <sheetName val="Deckblatt"/>
      <sheetName val="Inhaltsverzeichnis"/>
      <sheetName val="1. Kommentar"/>
      <sheetName val="Top-Info"/>
      <sheetName val="2.1 Flächendaten"/>
      <sheetName val="2.2 Grund-Flurstücke"/>
      <sheetName val="3.1 GuV SVIT S"/>
      <sheetName val="3.2 Bau-U"/>
      <sheetName val="3.3 DrittmitProj"/>
      <sheetName val="3.4 IE_Projekte"/>
      <sheetName val="3.5 Mietmanagement"/>
      <sheetName val="3.6 SVIT An-Verk"/>
      <sheetName val="3.11-Beteiligung"/>
      <sheetName val="4.1-Fischereihf"/>
      <sheetName val="5.1-Hafen"/>
      <sheetName val="5.2-Hafen-Tätigk"/>
      <sheetName val="6.1-Gew. S"/>
      <sheetName val="6.2 Gew.-L"/>
      <sheetName val="7.1-B&amp;U S"/>
      <sheetName val="7.2 B&amp;U L"/>
      <sheetName val="to_do_Lis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J39"/>
  <sheetViews>
    <sheetView tabSelected="1" view="pageLayout" topLeftCell="A10" zoomScale="93" zoomScaleNormal="75" zoomScalePageLayoutView="93" workbookViewId="0">
      <selection activeCell="A15" sqref="A15:G15"/>
    </sheetView>
  </sheetViews>
  <sheetFormatPr baseColWidth="10" defaultColWidth="11.42578125" defaultRowHeight="14.25"/>
  <cols>
    <col min="1" max="1" width="42.28515625" style="7" customWidth="1"/>
    <col min="2" max="2" width="17.28515625" style="7" customWidth="1"/>
    <col min="3" max="6" width="11.42578125" style="7"/>
    <col min="7" max="7" width="12.42578125" style="7" customWidth="1"/>
    <col min="8" max="10" width="11.42578125" style="7"/>
    <col min="11" max="16384" width="11.42578125" style="8"/>
  </cols>
  <sheetData>
    <row r="1" spans="1:10" s="4" customFormat="1" ht="15.75" customHeight="1">
      <c r="A1" s="1"/>
      <c r="B1" s="2"/>
      <c r="C1" s="2"/>
      <c r="D1" s="2"/>
      <c r="E1" s="2"/>
      <c r="F1" s="2"/>
      <c r="G1" s="3"/>
      <c r="H1" s="2"/>
      <c r="I1" s="2"/>
      <c r="J1" s="2"/>
    </row>
    <row r="2" spans="1:10" s="4" customFormat="1" ht="15.75" customHeight="1">
      <c r="A2" s="5"/>
      <c r="C2" s="2"/>
      <c r="D2" s="2"/>
      <c r="E2" s="2"/>
      <c r="F2" s="2"/>
      <c r="G2" s="3"/>
      <c r="H2" s="2"/>
      <c r="I2" s="2"/>
      <c r="J2" s="2"/>
    </row>
    <row r="3" spans="1:10" s="4" customFormat="1" ht="15.75" customHeight="1">
      <c r="A3" s="2"/>
      <c r="B3" s="2"/>
      <c r="C3" s="2"/>
      <c r="D3" s="2"/>
      <c r="E3" s="2"/>
      <c r="F3" s="2"/>
      <c r="G3" s="3"/>
      <c r="H3" s="2"/>
      <c r="I3" s="2"/>
      <c r="J3" s="2"/>
    </row>
    <row r="4" spans="1:10">
      <c r="A4" s="6"/>
      <c r="B4" s="6"/>
      <c r="C4" s="6"/>
      <c r="D4" s="6"/>
      <c r="E4" s="6"/>
      <c r="F4" s="6"/>
      <c r="G4" s="3"/>
    </row>
    <row r="5" spans="1:10">
      <c r="A5" s="6"/>
      <c r="B5" s="6"/>
      <c r="C5" s="6"/>
      <c r="D5" s="6"/>
      <c r="E5" s="6"/>
      <c r="F5" s="6"/>
      <c r="G5" s="6"/>
    </row>
    <row r="6" spans="1:10">
      <c r="A6" s="6"/>
      <c r="B6" s="6"/>
      <c r="C6" s="6"/>
      <c r="D6" s="6"/>
      <c r="E6" s="6"/>
      <c r="F6" s="6"/>
      <c r="G6" s="6"/>
    </row>
    <row r="7" spans="1:10" ht="40.15" customHeight="1">
      <c r="A7" s="295" t="s">
        <v>0</v>
      </c>
      <c r="B7" s="296"/>
      <c r="C7" s="296"/>
      <c r="D7" s="296"/>
      <c r="E7" s="296"/>
      <c r="F7" s="296"/>
      <c r="G7" s="297"/>
    </row>
    <row r="8" spans="1:10" ht="40.15" customHeight="1">
      <c r="A8" s="298" t="s">
        <v>190</v>
      </c>
      <c r="B8" s="299"/>
      <c r="C8" s="299"/>
      <c r="D8" s="299"/>
      <c r="E8" s="299"/>
      <c r="F8" s="299"/>
      <c r="G8" s="300"/>
    </row>
    <row r="9" spans="1:10" ht="20.25">
      <c r="A9" s="9"/>
      <c r="B9" s="10"/>
      <c r="C9" s="11"/>
      <c r="D9" s="11"/>
      <c r="E9" s="11"/>
      <c r="F9" s="11"/>
      <c r="G9" s="12"/>
    </row>
    <row r="10" spans="1:10" ht="20.25">
      <c r="A10" s="13"/>
      <c r="B10" s="11"/>
      <c r="C10" s="11"/>
      <c r="D10" s="11"/>
      <c r="E10" s="11"/>
      <c r="F10" s="11"/>
      <c r="G10" s="12"/>
    </row>
    <row r="11" spans="1:10" ht="24.75" customHeight="1">
      <c r="A11" s="14" t="s">
        <v>1</v>
      </c>
      <c r="B11" s="301"/>
      <c r="C11" s="302"/>
      <c r="D11" s="302"/>
      <c r="E11" s="302"/>
      <c r="F11" s="302"/>
      <c r="G11" s="303"/>
    </row>
    <row r="12" spans="1:10" ht="24.75" customHeight="1">
      <c r="A12" s="14"/>
      <c r="B12" s="301"/>
      <c r="C12" s="302"/>
      <c r="D12" s="302"/>
      <c r="E12" s="302"/>
      <c r="F12" s="302"/>
      <c r="G12" s="303"/>
    </row>
    <row r="13" spans="1:10" ht="24.75" customHeight="1">
      <c r="A13" s="15"/>
      <c r="B13" s="16"/>
      <c r="C13" s="17"/>
      <c r="D13" s="17"/>
      <c r="E13" s="17"/>
      <c r="F13" s="17"/>
      <c r="G13" s="18"/>
    </row>
    <row r="14" spans="1:10" ht="24.75" customHeight="1">
      <c r="A14" s="19"/>
      <c r="B14" s="20"/>
      <c r="C14" s="17"/>
      <c r="D14" s="17"/>
      <c r="E14" s="17"/>
      <c r="F14" s="17"/>
      <c r="G14" s="18"/>
    </row>
    <row r="15" spans="1:10" s="22" customFormat="1" ht="40.15" customHeight="1">
      <c r="A15" s="304" t="s">
        <v>2</v>
      </c>
      <c r="B15" s="305"/>
      <c r="C15" s="305"/>
      <c r="D15" s="305"/>
      <c r="E15" s="305"/>
      <c r="F15" s="305"/>
      <c r="G15" s="306"/>
      <c r="H15" s="21"/>
      <c r="I15" s="21"/>
      <c r="J15" s="21"/>
    </row>
    <row r="16" spans="1:10" s="22" customFormat="1" ht="30" customHeight="1">
      <c r="A16" s="23"/>
      <c r="B16" s="24"/>
      <c r="C16" s="24"/>
      <c r="D16" s="24"/>
      <c r="E16" s="24"/>
      <c r="F16" s="24"/>
      <c r="G16" s="25"/>
      <c r="H16" s="21"/>
      <c r="I16" s="21"/>
      <c r="J16" s="21"/>
    </row>
    <row r="17" spans="1:7" ht="25.15" customHeight="1">
      <c r="A17" s="291" t="s">
        <v>3</v>
      </c>
      <c r="B17" s="292"/>
      <c r="C17" s="292"/>
      <c r="D17" s="293"/>
      <c r="E17" s="293"/>
      <c r="F17" s="293"/>
      <c r="G17" s="294"/>
    </row>
    <row r="18" spans="1:7" ht="25.15" customHeight="1">
      <c r="A18" s="291"/>
      <c r="B18" s="292"/>
      <c r="C18" s="292"/>
      <c r="D18" s="293"/>
      <c r="E18" s="293"/>
      <c r="F18" s="293"/>
      <c r="G18" s="294"/>
    </row>
    <row r="19" spans="1:7" ht="25.15" customHeight="1">
      <c r="A19" s="291" t="s">
        <v>4</v>
      </c>
      <c r="B19" s="292"/>
      <c r="C19" s="292"/>
      <c r="D19" s="293"/>
      <c r="E19" s="293"/>
      <c r="F19" s="293"/>
      <c r="G19" s="294"/>
    </row>
    <row r="20" spans="1:7" ht="25.15" customHeight="1">
      <c r="A20" s="291"/>
      <c r="B20" s="292"/>
      <c r="C20" s="292"/>
      <c r="D20" s="293"/>
      <c r="E20" s="293"/>
      <c r="F20" s="293"/>
      <c r="G20" s="294"/>
    </row>
    <row r="21" spans="1:7" ht="25.15" customHeight="1">
      <c r="A21" s="291" t="s">
        <v>5</v>
      </c>
      <c r="B21" s="292"/>
      <c r="C21" s="292"/>
      <c r="D21" s="293"/>
      <c r="E21" s="293"/>
      <c r="F21" s="293"/>
      <c r="G21" s="294"/>
    </row>
    <row r="22" spans="1:7" ht="25.15" customHeight="1">
      <c r="A22" s="291"/>
      <c r="B22" s="292"/>
      <c r="C22" s="292"/>
      <c r="D22" s="293"/>
      <c r="E22" s="293"/>
      <c r="F22" s="293"/>
      <c r="G22" s="294"/>
    </row>
    <row r="23" spans="1:7" ht="25.15" customHeight="1">
      <c r="A23" s="291" t="s">
        <v>6</v>
      </c>
      <c r="B23" s="292"/>
      <c r="C23" s="292"/>
      <c r="D23" s="293"/>
      <c r="E23" s="293"/>
      <c r="F23" s="293"/>
      <c r="G23" s="294"/>
    </row>
    <row r="24" spans="1:7" ht="25.15" customHeight="1">
      <c r="A24" s="291"/>
      <c r="B24" s="292"/>
      <c r="C24" s="292"/>
      <c r="D24" s="293"/>
      <c r="E24" s="293"/>
      <c r="F24" s="293"/>
      <c r="G24" s="294"/>
    </row>
    <row r="25" spans="1:7" ht="25.15" customHeight="1">
      <c r="A25" s="291" t="s">
        <v>7</v>
      </c>
      <c r="B25" s="292"/>
      <c r="C25" s="292"/>
      <c r="D25" s="293"/>
      <c r="E25" s="293"/>
      <c r="F25" s="293"/>
      <c r="G25" s="294"/>
    </row>
    <row r="26" spans="1:7" ht="25.15" customHeight="1">
      <c r="A26" s="291"/>
      <c r="B26" s="292"/>
      <c r="C26" s="292"/>
      <c r="D26" s="293"/>
      <c r="E26" s="293"/>
      <c r="F26" s="293"/>
      <c r="G26" s="294"/>
    </row>
    <row r="27" spans="1:7" ht="25.15" customHeight="1">
      <c r="A27" s="291"/>
      <c r="B27" s="292"/>
      <c r="C27" s="292"/>
      <c r="D27" s="293"/>
      <c r="E27" s="293"/>
      <c r="F27" s="293"/>
      <c r="G27" s="294"/>
    </row>
    <row r="28" spans="1:7" ht="25.15" customHeight="1">
      <c r="A28" s="291"/>
      <c r="B28" s="292"/>
      <c r="C28" s="292"/>
      <c r="D28" s="293"/>
      <c r="E28" s="293"/>
      <c r="F28" s="293"/>
      <c r="G28" s="294"/>
    </row>
    <row r="29" spans="1:7" ht="25.15" customHeight="1">
      <c r="A29" s="26"/>
      <c r="B29" s="27"/>
      <c r="C29" s="27"/>
      <c r="D29" s="28"/>
      <c r="E29" s="28"/>
      <c r="F29" s="28"/>
      <c r="G29" s="29"/>
    </row>
    <row r="30" spans="1:7" ht="25.15" customHeight="1">
      <c r="A30" s="26"/>
      <c r="B30" s="27"/>
      <c r="C30" s="27"/>
      <c r="D30" s="28"/>
      <c r="E30" s="28"/>
      <c r="F30" s="28"/>
      <c r="G30" s="29"/>
    </row>
    <row r="31" spans="1:7" ht="25.15" customHeight="1">
      <c r="A31" s="26"/>
      <c r="B31" s="27"/>
      <c r="C31" s="27"/>
      <c r="D31" s="28"/>
      <c r="E31" s="28"/>
      <c r="F31" s="28"/>
      <c r="G31" s="29"/>
    </row>
    <row r="32" spans="1:7" ht="25.15" customHeight="1">
      <c r="A32" s="26"/>
      <c r="B32" s="27"/>
      <c r="C32" s="27"/>
      <c r="D32" s="28"/>
      <c r="E32" s="28"/>
      <c r="F32" s="28"/>
      <c r="G32" s="29"/>
    </row>
    <row r="33" spans="1:7" ht="25.15" customHeight="1">
      <c r="A33" s="26"/>
      <c r="B33" s="27"/>
      <c r="C33" s="27"/>
      <c r="D33" s="28"/>
      <c r="E33" s="28"/>
      <c r="F33" s="28"/>
      <c r="G33" s="29"/>
    </row>
    <row r="34" spans="1:7" ht="25.15" customHeight="1">
      <c r="A34" s="30"/>
      <c r="B34" s="28"/>
      <c r="C34" s="28"/>
      <c r="D34" s="28"/>
      <c r="E34" s="28"/>
      <c r="F34" s="28"/>
      <c r="G34" s="29"/>
    </row>
    <row r="35" spans="1:7" ht="25.15" customHeight="1">
      <c r="A35" s="31"/>
      <c r="B35" s="32"/>
      <c r="C35" s="32"/>
      <c r="D35" s="32"/>
      <c r="E35" s="32"/>
      <c r="F35" s="32"/>
      <c r="G35" s="33"/>
    </row>
    <row r="36" spans="1:7" ht="25.15" customHeight="1">
      <c r="A36" s="34"/>
      <c r="B36" s="34"/>
      <c r="C36" s="34"/>
      <c r="D36" s="34"/>
      <c r="E36" s="34"/>
      <c r="F36" s="34"/>
      <c r="G36" s="34"/>
    </row>
    <row r="37" spans="1:7" ht="25.15" customHeight="1">
      <c r="A37" s="34"/>
      <c r="B37" s="34"/>
      <c r="C37" s="34"/>
      <c r="D37" s="34"/>
      <c r="E37" s="34"/>
      <c r="F37" s="34"/>
      <c r="G37" s="34"/>
    </row>
    <row r="38" spans="1:7" ht="25.15" customHeight="1">
      <c r="A38" s="35"/>
      <c r="B38" s="35"/>
      <c r="C38" s="35"/>
      <c r="D38" s="35"/>
      <c r="E38" s="36"/>
      <c r="F38" s="36"/>
      <c r="G38" s="36"/>
    </row>
    <row r="39" spans="1:7" ht="25.15" customHeight="1">
      <c r="A39" s="35"/>
      <c r="B39" s="35"/>
      <c r="C39" s="35"/>
      <c r="D39" s="35"/>
      <c r="E39" s="36"/>
      <c r="F39" s="36"/>
      <c r="G39" s="36"/>
    </row>
  </sheetData>
  <mergeCells count="11">
    <mergeCell ref="A17:G18"/>
    <mergeCell ref="A7:G7"/>
    <mergeCell ref="A8:G8"/>
    <mergeCell ref="B11:G11"/>
    <mergeCell ref="B12:G12"/>
    <mergeCell ref="A15:G15"/>
    <mergeCell ref="A19:G20"/>
    <mergeCell ref="A21:G22"/>
    <mergeCell ref="A23:G24"/>
    <mergeCell ref="A25:G26"/>
    <mergeCell ref="A27:G28"/>
  </mergeCells>
  <pageMargins left="0.78740157480314965" right="0.78740157480314965" top="0.98425196850393704" bottom="0.98425196850393704" header="0.31496062992125984" footer="0.51181102362204722"/>
  <pageSetup paperSize="9" scale="72" orientation="portrait" r:id="rId1"/>
  <headerFooter alignWithMargins="0">
    <oddHeader>&amp;L&amp;"Arial,Fett"&amp;12Wirtschaftsplan 2018/2019
für Eigenbetriebe, Anstalten und Stiftungen öff. Rechts</oddHeader>
    <oddFooter>&amp;L&amp;F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N38"/>
  <sheetViews>
    <sheetView showWhiteSpace="0" view="pageLayout" zoomScale="115" zoomScaleNormal="75" zoomScalePageLayoutView="115" workbookViewId="0">
      <selection activeCell="A15" sqref="A15:G15"/>
    </sheetView>
  </sheetViews>
  <sheetFormatPr baseColWidth="10" defaultColWidth="6.28515625" defaultRowHeight="12.75"/>
  <cols>
    <col min="1" max="1" width="6.28515625" style="37" customWidth="1"/>
    <col min="2" max="2" width="30.5703125" style="37" customWidth="1"/>
    <col min="3" max="4" width="10.7109375" style="37" customWidth="1"/>
    <col min="5" max="13" width="8.28515625" style="37" customWidth="1"/>
    <col min="14" max="16384" width="6.28515625" style="37"/>
  </cols>
  <sheetData>
    <row r="1" spans="1:13" s="8" customFormat="1" ht="18">
      <c r="A1" s="312" t="s">
        <v>3</v>
      </c>
      <c r="B1" s="313"/>
      <c r="C1" s="313"/>
      <c r="D1" s="313"/>
      <c r="E1" s="313"/>
      <c r="F1" s="313"/>
      <c r="G1" s="313"/>
      <c r="H1" s="313"/>
      <c r="I1" s="313"/>
      <c r="J1" s="313"/>
      <c r="K1" s="313"/>
      <c r="L1" s="313"/>
      <c r="M1" s="314"/>
    </row>
    <row r="2" spans="1:13" ht="18.75" customHeight="1">
      <c r="A2" s="315" t="s">
        <v>8</v>
      </c>
      <c r="B2" s="316"/>
      <c r="C2" s="317" t="s">
        <v>190</v>
      </c>
      <c r="D2" s="317"/>
      <c r="E2" s="317"/>
      <c r="F2" s="317"/>
      <c r="G2" s="317"/>
      <c r="H2" s="317"/>
      <c r="I2" s="317"/>
      <c r="J2" s="318"/>
      <c r="K2" s="318"/>
      <c r="L2" s="318"/>
      <c r="M2" s="319"/>
    </row>
    <row r="3" spans="1:13" ht="15.75" customHeight="1">
      <c r="A3" s="315" t="s">
        <v>9</v>
      </c>
      <c r="B3" s="316"/>
      <c r="C3" s="38"/>
      <c r="D3" s="38"/>
      <c r="E3" s="38"/>
      <c r="F3" s="38"/>
      <c r="G3" s="320" t="s">
        <v>10</v>
      </c>
      <c r="H3" s="321"/>
      <c r="I3" s="321"/>
      <c r="J3" s="321"/>
      <c r="K3" s="321"/>
      <c r="L3" s="321"/>
      <c r="M3" s="322"/>
    </row>
    <row r="4" spans="1:13" ht="15.75" customHeight="1">
      <c r="A4" s="323"/>
      <c r="B4" s="324"/>
      <c r="C4" s="39"/>
      <c r="D4" s="39"/>
      <c r="E4" s="39"/>
      <c r="F4" s="38"/>
      <c r="G4" s="325" t="s">
        <v>11</v>
      </c>
      <c r="H4" s="326"/>
      <c r="I4" s="327"/>
      <c r="J4" s="327"/>
      <c r="K4" s="328"/>
      <c r="L4" s="325" t="s">
        <v>12</v>
      </c>
      <c r="M4" s="329"/>
    </row>
    <row r="5" spans="1:13" ht="12.75" customHeight="1">
      <c r="A5" s="307" t="s">
        <v>13</v>
      </c>
      <c r="B5" s="308"/>
      <c r="C5" s="40" t="s">
        <v>14</v>
      </c>
      <c r="D5" s="40" t="s">
        <v>14</v>
      </c>
      <c r="E5" s="40" t="s">
        <v>15</v>
      </c>
      <c r="F5" s="40" t="s">
        <v>16</v>
      </c>
      <c r="G5" s="41" t="s">
        <v>17</v>
      </c>
      <c r="H5" s="41" t="s">
        <v>18</v>
      </c>
      <c r="I5" s="41" t="s">
        <v>19</v>
      </c>
      <c r="J5" s="41" t="s">
        <v>20</v>
      </c>
      <c r="K5" s="40" t="s">
        <v>21</v>
      </c>
      <c r="L5" s="42" t="s">
        <v>21</v>
      </c>
      <c r="M5" s="43" t="s">
        <v>21</v>
      </c>
    </row>
    <row r="6" spans="1:13">
      <c r="A6" s="44"/>
      <c r="B6" s="45"/>
      <c r="C6" s="46">
        <v>2015</v>
      </c>
      <c r="D6" s="46">
        <v>2016</v>
      </c>
      <c r="E6" s="46">
        <v>2017</v>
      </c>
      <c r="F6" s="46">
        <v>2017</v>
      </c>
      <c r="G6" s="47">
        <v>2018</v>
      </c>
      <c r="H6" s="47">
        <v>2018</v>
      </c>
      <c r="I6" s="47">
        <v>2018</v>
      </c>
      <c r="J6" s="47">
        <v>2018</v>
      </c>
      <c r="K6" s="48">
        <v>2019</v>
      </c>
      <c r="L6" s="49">
        <v>2020</v>
      </c>
      <c r="M6" s="48">
        <v>2021</v>
      </c>
    </row>
    <row r="7" spans="1:13" ht="18" customHeight="1">
      <c r="A7" s="50" t="s">
        <v>22</v>
      </c>
      <c r="B7" s="309" t="s">
        <v>23</v>
      </c>
      <c r="C7" s="310"/>
      <c r="D7" s="310"/>
      <c r="E7" s="310"/>
      <c r="F7" s="310"/>
      <c r="G7" s="310"/>
      <c r="H7" s="310"/>
      <c r="I7" s="310"/>
      <c r="J7" s="310"/>
      <c r="K7" s="310"/>
      <c r="L7" s="310"/>
      <c r="M7" s="311"/>
    </row>
    <row r="8" spans="1:13" ht="18" customHeight="1">
      <c r="A8" s="51">
        <v>1</v>
      </c>
      <c r="B8" s="52" t="s">
        <v>24</v>
      </c>
      <c r="C8" s="52">
        <v>55457.838340000002</v>
      </c>
      <c r="D8" s="52">
        <v>56750.311780000004</v>
      </c>
      <c r="E8" s="52">
        <v>56899.53</v>
      </c>
      <c r="F8" s="52">
        <v>56829.08</v>
      </c>
      <c r="G8" s="52">
        <f>+J8/4</f>
        <v>14650.02</v>
      </c>
      <c r="H8" s="52">
        <f>+J8/2</f>
        <v>29300.04</v>
      </c>
      <c r="I8" s="52">
        <f>+J8/1.33333</f>
        <v>43950.16987542469</v>
      </c>
      <c r="J8" s="52">
        <v>58600.08</v>
      </c>
      <c r="K8" s="53">
        <v>59315.98</v>
      </c>
      <c r="L8" s="54">
        <v>59529.86</v>
      </c>
      <c r="M8" s="54">
        <v>60329.36</v>
      </c>
    </row>
    <row r="9" spans="1:13" s="60" customFormat="1" ht="25.5">
      <c r="A9" s="55" t="s">
        <v>25</v>
      </c>
      <c r="B9" s="56" t="s">
        <v>26</v>
      </c>
      <c r="C9" s="57">
        <v>11735</v>
      </c>
      <c r="D9" s="57">
        <v>10911</v>
      </c>
      <c r="E9" s="57">
        <v>11715.975704567541</v>
      </c>
      <c r="F9" s="57">
        <v>11278.4</v>
      </c>
      <c r="G9" s="57">
        <f t="shared" ref="G9:G17" si="0">+J9/4</f>
        <v>2894.85</v>
      </c>
      <c r="H9" s="57">
        <f t="shared" ref="H9:H17" si="1">+J9/2</f>
        <v>5789.7</v>
      </c>
      <c r="I9" s="57">
        <f t="shared" ref="I9:I23" si="2">+J9/1.33333</f>
        <v>8684.5717114292784</v>
      </c>
      <c r="J9" s="57">
        <v>11579.4</v>
      </c>
      <c r="K9" s="58">
        <v>11595.4</v>
      </c>
      <c r="L9" s="59">
        <v>11535.4</v>
      </c>
      <c r="M9" s="59">
        <v>11535.4</v>
      </c>
    </row>
    <row r="10" spans="1:13" ht="18" customHeight="1">
      <c r="A10" s="51" t="s">
        <v>27</v>
      </c>
      <c r="B10" s="56" t="s">
        <v>28</v>
      </c>
      <c r="C10" s="57">
        <v>91.27</v>
      </c>
      <c r="D10" s="61">
        <v>19.452169999999999</v>
      </c>
      <c r="E10" s="61">
        <v>0</v>
      </c>
      <c r="F10" s="61">
        <v>0</v>
      </c>
      <c r="G10" s="61">
        <f t="shared" si="0"/>
        <v>0</v>
      </c>
      <c r="H10" s="61">
        <f t="shared" si="1"/>
        <v>0</v>
      </c>
      <c r="I10" s="61">
        <f t="shared" si="2"/>
        <v>0</v>
      </c>
      <c r="J10" s="61">
        <v>0</v>
      </c>
      <c r="K10" s="62">
        <v>0</v>
      </c>
      <c r="L10" s="63">
        <v>0</v>
      </c>
      <c r="M10" s="63">
        <v>0</v>
      </c>
    </row>
    <row r="11" spans="1:13" ht="18" customHeight="1">
      <c r="A11" s="51" t="s">
        <v>29</v>
      </c>
      <c r="B11" s="64" t="s">
        <v>30</v>
      </c>
      <c r="C11" s="61">
        <v>0</v>
      </c>
      <c r="D11" s="61">
        <v>0</v>
      </c>
      <c r="E11" s="61">
        <v>0</v>
      </c>
      <c r="F11" s="61">
        <v>0</v>
      </c>
      <c r="G11" s="61">
        <f t="shared" si="0"/>
        <v>0</v>
      </c>
      <c r="H11" s="61">
        <f t="shared" si="1"/>
        <v>0</v>
      </c>
      <c r="I11" s="61">
        <f t="shared" si="2"/>
        <v>0</v>
      </c>
      <c r="J11" s="61">
        <v>0</v>
      </c>
      <c r="K11" s="62">
        <v>0</v>
      </c>
      <c r="L11" s="63">
        <v>0</v>
      </c>
      <c r="M11" s="63">
        <v>0</v>
      </c>
    </row>
    <row r="12" spans="1:13" ht="18" customHeight="1">
      <c r="A12" s="51" t="s">
        <v>31</v>
      </c>
      <c r="B12" s="64" t="s">
        <v>32</v>
      </c>
      <c r="C12" s="61">
        <v>91.27</v>
      </c>
      <c r="D12" s="61">
        <v>19.452169999999999</v>
      </c>
      <c r="E12" s="61">
        <v>0</v>
      </c>
      <c r="F12" s="61">
        <v>0</v>
      </c>
      <c r="G12" s="61">
        <f t="shared" si="0"/>
        <v>0</v>
      </c>
      <c r="H12" s="61">
        <f t="shared" si="1"/>
        <v>0</v>
      </c>
      <c r="I12" s="61">
        <f t="shared" si="2"/>
        <v>0</v>
      </c>
      <c r="J12" s="61">
        <v>0</v>
      </c>
      <c r="K12" s="62">
        <v>0</v>
      </c>
      <c r="L12" s="63">
        <v>0</v>
      </c>
      <c r="M12" s="63">
        <v>0</v>
      </c>
    </row>
    <row r="13" spans="1:13" ht="18" customHeight="1">
      <c r="A13" s="51" t="s">
        <v>33</v>
      </c>
      <c r="B13" s="65" t="s">
        <v>34</v>
      </c>
      <c r="C13" s="61">
        <v>0</v>
      </c>
      <c r="D13" s="61">
        <v>0</v>
      </c>
      <c r="E13" s="61">
        <v>0</v>
      </c>
      <c r="F13" s="61">
        <v>0</v>
      </c>
      <c r="G13" s="61">
        <v>0</v>
      </c>
      <c r="H13" s="61">
        <v>0</v>
      </c>
      <c r="I13" s="61">
        <v>0</v>
      </c>
      <c r="J13" s="61">
        <v>0</v>
      </c>
      <c r="K13" s="61">
        <v>0</v>
      </c>
      <c r="L13" s="61">
        <v>0</v>
      </c>
      <c r="M13" s="62">
        <v>0</v>
      </c>
    </row>
    <row r="14" spans="1:13" ht="18" customHeight="1">
      <c r="A14" s="51">
        <v>2</v>
      </c>
      <c r="B14" s="62" t="s">
        <v>35</v>
      </c>
      <c r="C14" s="61">
        <v>251.09383</v>
      </c>
      <c r="D14" s="61">
        <v>1738.7483999999999</v>
      </c>
      <c r="E14" s="66">
        <v>0</v>
      </c>
      <c r="F14" s="61">
        <v>0</v>
      </c>
      <c r="G14" s="61">
        <f t="shared" ref="G14" si="3">+J14/4</f>
        <v>0</v>
      </c>
      <c r="H14" s="61">
        <f t="shared" ref="H14" si="4">+J14/2</f>
        <v>0</v>
      </c>
      <c r="I14" s="61">
        <f t="shared" ref="I14" si="5">+J14/1.33333</f>
        <v>0</v>
      </c>
      <c r="J14" s="61">
        <v>0</v>
      </c>
      <c r="K14" s="62">
        <v>0</v>
      </c>
      <c r="L14" s="63">
        <v>0</v>
      </c>
      <c r="M14" s="63">
        <v>0</v>
      </c>
    </row>
    <row r="15" spans="1:13" ht="18" customHeight="1">
      <c r="A15" s="51" t="s">
        <v>36</v>
      </c>
      <c r="B15" s="61" t="s">
        <v>37</v>
      </c>
      <c r="C15" s="61">
        <v>9.9999999999980105E-3</v>
      </c>
      <c r="D15" s="61">
        <v>0</v>
      </c>
      <c r="E15" s="61">
        <v>0</v>
      </c>
      <c r="F15" s="61">
        <v>0</v>
      </c>
      <c r="G15" s="61">
        <f t="shared" si="0"/>
        <v>0</v>
      </c>
      <c r="H15" s="61">
        <f t="shared" si="1"/>
        <v>0</v>
      </c>
      <c r="I15" s="61">
        <f t="shared" si="2"/>
        <v>0</v>
      </c>
      <c r="J15" s="61">
        <v>0</v>
      </c>
      <c r="K15" s="62">
        <v>0</v>
      </c>
      <c r="L15" s="63">
        <v>0</v>
      </c>
      <c r="M15" s="63">
        <v>0</v>
      </c>
    </row>
    <row r="16" spans="1:13" ht="18" customHeight="1">
      <c r="A16" s="51">
        <v>3</v>
      </c>
      <c r="B16" s="61" t="s">
        <v>38</v>
      </c>
      <c r="C16" s="61">
        <v>494.65436</v>
      </c>
      <c r="D16" s="61">
        <v>887.19195999999999</v>
      </c>
      <c r="E16" s="61">
        <v>200</v>
      </c>
      <c r="F16" s="61">
        <v>199.89999999999998</v>
      </c>
      <c r="G16" s="61">
        <f t="shared" si="0"/>
        <v>11.6</v>
      </c>
      <c r="H16" s="61">
        <f t="shared" si="1"/>
        <v>23.2</v>
      </c>
      <c r="I16" s="61">
        <f t="shared" si="2"/>
        <v>34.800087000217502</v>
      </c>
      <c r="J16" s="61">
        <v>46.4</v>
      </c>
      <c r="K16" s="62">
        <v>0</v>
      </c>
      <c r="L16" s="63">
        <v>0</v>
      </c>
      <c r="M16" s="63">
        <v>0</v>
      </c>
    </row>
    <row r="17" spans="1:14" s="67" customFormat="1" ht="18" customHeight="1">
      <c r="A17" s="51" t="s">
        <v>39</v>
      </c>
      <c r="B17" s="56" t="s">
        <v>40</v>
      </c>
      <c r="C17" s="61">
        <v>0</v>
      </c>
      <c r="D17" s="61">
        <v>0</v>
      </c>
      <c r="E17" s="61">
        <v>0</v>
      </c>
      <c r="F17" s="61">
        <v>0</v>
      </c>
      <c r="G17" s="61">
        <f t="shared" si="0"/>
        <v>0</v>
      </c>
      <c r="H17" s="61">
        <f t="shared" si="1"/>
        <v>0</v>
      </c>
      <c r="I17" s="61">
        <f t="shared" si="2"/>
        <v>0</v>
      </c>
      <c r="J17" s="61">
        <v>0</v>
      </c>
      <c r="K17" s="62">
        <v>0</v>
      </c>
      <c r="L17" s="63">
        <v>0</v>
      </c>
      <c r="M17" s="63">
        <v>0</v>
      </c>
      <c r="N17" s="37"/>
    </row>
    <row r="18" spans="1:14" ht="18" customHeight="1">
      <c r="A18" s="51">
        <v>5</v>
      </c>
      <c r="B18" s="68" t="s">
        <v>41</v>
      </c>
      <c r="C18" s="68">
        <f>C8+C14+C15+C16</f>
        <v>56203.596530000003</v>
      </c>
      <c r="D18" s="68">
        <f>D8+D14+D15+D16</f>
        <v>59376.252139999997</v>
      </c>
      <c r="E18" s="68">
        <f t="shared" ref="E18:I18" si="6">E8+E14+E15+E16</f>
        <v>57099.53</v>
      </c>
      <c r="F18" s="68">
        <f>F8+F14+F15+F16</f>
        <v>57028.98</v>
      </c>
      <c r="G18" s="68">
        <f t="shared" si="6"/>
        <v>14661.62</v>
      </c>
      <c r="H18" s="68">
        <f t="shared" si="6"/>
        <v>29323.24</v>
      </c>
      <c r="I18" s="68">
        <f t="shared" si="6"/>
        <v>43984.969962424904</v>
      </c>
      <c r="J18" s="68">
        <f>J8+J14+J15+J16</f>
        <v>58646.48</v>
      </c>
      <c r="K18" s="69">
        <f>K8+K14+K15+K16</f>
        <v>59315.98</v>
      </c>
      <c r="L18" s="70">
        <f>L8+L14+L15+L16</f>
        <v>59529.86</v>
      </c>
      <c r="M18" s="69">
        <f>M8+M14+M15+M16</f>
        <v>60329.36</v>
      </c>
      <c r="N18" s="67"/>
    </row>
    <row r="19" spans="1:14" ht="18" customHeight="1">
      <c r="A19" s="51">
        <v>6</v>
      </c>
      <c r="B19" s="61" t="s">
        <v>42</v>
      </c>
      <c r="C19" s="61">
        <v>416.05678</v>
      </c>
      <c r="D19" s="61">
        <v>417.33372000000003</v>
      </c>
      <c r="E19" s="61">
        <v>300</v>
      </c>
      <c r="F19" s="61">
        <v>300.3</v>
      </c>
      <c r="G19" s="61">
        <f t="shared" ref="G19:G23" si="7">+J19/4</f>
        <v>75</v>
      </c>
      <c r="H19" s="61">
        <f t="shared" ref="H19:H23" si="8">+J19/2</f>
        <v>150</v>
      </c>
      <c r="I19" s="61">
        <f t="shared" si="2"/>
        <v>225.00056250140628</v>
      </c>
      <c r="J19" s="61">
        <v>300</v>
      </c>
      <c r="K19" s="62">
        <v>299.89999999999998</v>
      </c>
      <c r="L19" s="63">
        <v>300</v>
      </c>
      <c r="M19" s="63">
        <v>300</v>
      </c>
    </row>
    <row r="20" spans="1:14" ht="18" customHeight="1">
      <c r="A20" s="51">
        <v>7</v>
      </c>
      <c r="B20" s="61" t="s">
        <v>43</v>
      </c>
      <c r="C20" s="61">
        <v>10836</v>
      </c>
      <c r="D20" s="61">
        <v>12195.12815</v>
      </c>
      <c r="E20" s="61">
        <v>10900.12</v>
      </c>
      <c r="F20" s="61">
        <v>10400</v>
      </c>
      <c r="G20" s="61">
        <f t="shared" si="7"/>
        <v>2799.875</v>
      </c>
      <c r="H20" s="61">
        <f t="shared" si="8"/>
        <v>5599.75</v>
      </c>
      <c r="I20" s="61">
        <f t="shared" si="2"/>
        <v>8399.6459991149986</v>
      </c>
      <c r="J20" s="61">
        <v>11199.5</v>
      </c>
      <c r="K20" s="62">
        <v>10599.8</v>
      </c>
      <c r="L20" s="63">
        <v>10600.33</v>
      </c>
      <c r="M20" s="63">
        <v>10799.82</v>
      </c>
    </row>
    <row r="21" spans="1:14" ht="18" customHeight="1">
      <c r="A21" s="51">
        <v>8</v>
      </c>
      <c r="B21" s="61" t="s">
        <v>44</v>
      </c>
      <c r="C21" s="61">
        <v>37580.299780000008</v>
      </c>
      <c r="D21" s="61">
        <v>39182.897349999992</v>
      </c>
      <c r="E21" s="61">
        <v>40700</v>
      </c>
      <c r="F21" s="61">
        <v>41292.53</v>
      </c>
      <c r="G21" s="61">
        <f t="shared" si="7"/>
        <v>10537.525</v>
      </c>
      <c r="H21" s="61">
        <f t="shared" si="8"/>
        <v>21075.05</v>
      </c>
      <c r="I21" s="61">
        <f t="shared" si="2"/>
        <v>31612.65403163508</v>
      </c>
      <c r="J21" s="61">
        <v>42150.1</v>
      </c>
      <c r="K21" s="62">
        <v>43500.03</v>
      </c>
      <c r="L21" s="63">
        <v>43699.53</v>
      </c>
      <c r="M21" s="63">
        <v>44300.02</v>
      </c>
    </row>
    <row r="22" spans="1:14" ht="18" customHeight="1">
      <c r="A22" s="51">
        <v>9</v>
      </c>
      <c r="B22" s="61" t="s">
        <v>45</v>
      </c>
      <c r="C22" s="61">
        <v>426.52753999999999</v>
      </c>
      <c r="D22" s="61">
        <v>525.63937999999996</v>
      </c>
      <c r="E22" s="61">
        <v>700</v>
      </c>
      <c r="F22" s="61">
        <v>824.9</v>
      </c>
      <c r="G22" s="61">
        <f t="shared" si="7"/>
        <v>150</v>
      </c>
      <c r="H22" s="61">
        <f t="shared" si="8"/>
        <v>300</v>
      </c>
      <c r="I22" s="61">
        <f t="shared" si="2"/>
        <v>450.00112500281256</v>
      </c>
      <c r="J22" s="61">
        <v>600</v>
      </c>
      <c r="K22" s="62">
        <v>600</v>
      </c>
      <c r="L22" s="63">
        <v>600</v>
      </c>
      <c r="M22" s="63">
        <v>600</v>
      </c>
    </row>
    <row r="23" spans="1:14" s="67" customFormat="1" ht="18" customHeight="1">
      <c r="A23" s="51">
        <v>10</v>
      </c>
      <c r="B23" s="61" t="s">
        <v>46</v>
      </c>
      <c r="C23" s="61">
        <v>6344.7874499999998</v>
      </c>
      <c r="D23" s="61">
        <v>6583.7966500000002</v>
      </c>
      <c r="E23" s="61">
        <v>4400</v>
      </c>
      <c r="F23" s="61">
        <v>4100.25</v>
      </c>
      <c r="G23" s="61">
        <f t="shared" si="7"/>
        <v>1075.05</v>
      </c>
      <c r="H23" s="61">
        <f t="shared" si="8"/>
        <v>2150.1</v>
      </c>
      <c r="I23" s="61">
        <f t="shared" si="2"/>
        <v>3225.1580628951574</v>
      </c>
      <c r="J23" s="61">
        <v>4300.2</v>
      </c>
      <c r="K23" s="62">
        <v>4250.1000000000004</v>
      </c>
      <c r="L23" s="63">
        <v>4300</v>
      </c>
      <c r="M23" s="63">
        <v>4299.72</v>
      </c>
      <c r="N23" s="37"/>
    </row>
    <row r="24" spans="1:14" s="67" customFormat="1" ht="18" customHeight="1">
      <c r="A24" s="51">
        <v>11</v>
      </c>
      <c r="B24" s="68" t="s">
        <v>47</v>
      </c>
      <c r="C24" s="68">
        <f t="shared" ref="C24" si="9">SUM(C19:C23)</f>
        <v>55603.671550000014</v>
      </c>
      <c r="D24" s="68">
        <f t="shared" ref="D24" si="10">SUM(D19:D23)</f>
        <v>58904.795249999996</v>
      </c>
      <c r="E24" s="68">
        <f>SUM(E19:E23)</f>
        <v>57000.12</v>
      </c>
      <c r="F24" s="68">
        <f t="shared" ref="F24:M24" si="11">SUM(F19:F23)</f>
        <v>56917.98</v>
      </c>
      <c r="G24" s="68">
        <f t="shared" si="11"/>
        <v>14637.449999999999</v>
      </c>
      <c r="H24" s="68">
        <f t="shared" si="11"/>
        <v>29274.899999999998</v>
      </c>
      <c r="I24" s="68">
        <f t="shared" si="11"/>
        <v>43912.459781149453</v>
      </c>
      <c r="J24" s="68">
        <f t="shared" si="11"/>
        <v>58549.799999999996</v>
      </c>
      <c r="K24" s="69">
        <f t="shared" si="11"/>
        <v>59249.829999999994</v>
      </c>
      <c r="L24" s="71">
        <f t="shared" si="11"/>
        <v>59499.86</v>
      </c>
      <c r="M24" s="71">
        <f t="shared" si="11"/>
        <v>60299.56</v>
      </c>
    </row>
    <row r="25" spans="1:14" ht="18" customHeight="1">
      <c r="A25" s="51">
        <v>12</v>
      </c>
      <c r="B25" s="72" t="s">
        <v>48</v>
      </c>
      <c r="C25" s="72">
        <f>C18-C24</f>
        <v>599.92497999998886</v>
      </c>
      <c r="D25" s="72">
        <f>D18-D24</f>
        <v>471.45689000000129</v>
      </c>
      <c r="E25" s="72">
        <f t="shared" ref="E25:I25" si="12">E18-E24</f>
        <v>99.409999999996217</v>
      </c>
      <c r="F25" s="72">
        <f>F18-F24</f>
        <v>111</v>
      </c>
      <c r="G25" s="72">
        <f t="shared" si="12"/>
        <v>24.170000000001892</v>
      </c>
      <c r="H25" s="72">
        <f t="shared" si="12"/>
        <v>48.340000000003783</v>
      </c>
      <c r="I25" s="72">
        <f t="shared" si="12"/>
        <v>72.510181275451032</v>
      </c>
      <c r="J25" s="72">
        <f>J18-J24</f>
        <v>96.680000000007567</v>
      </c>
      <c r="K25" s="73">
        <f>K18-K24</f>
        <v>66.150000000008731</v>
      </c>
      <c r="L25" s="74">
        <f>L18-L24</f>
        <v>30</v>
      </c>
      <c r="M25" s="73">
        <f>M18-M24</f>
        <v>29.80000000000291</v>
      </c>
      <c r="N25" s="67"/>
    </row>
    <row r="26" spans="1:14" ht="18" customHeight="1">
      <c r="A26" s="51">
        <v>13</v>
      </c>
      <c r="B26" s="61" t="s">
        <v>49</v>
      </c>
      <c r="C26" s="61">
        <v>0</v>
      </c>
      <c r="D26" s="61">
        <v>0</v>
      </c>
      <c r="E26" s="61">
        <v>0</v>
      </c>
      <c r="F26" s="61">
        <v>0</v>
      </c>
      <c r="G26" s="61">
        <f t="shared" ref="G26:G28" si="13">+J26/4</f>
        <v>0</v>
      </c>
      <c r="H26" s="61">
        <f t="shared" ref="H26:H28" si="14">+J26/2</f>
        <v>0</v>
      </c>
      <c r="I26" s="61">
        <f t="shared" ref="I26:I28" si="15">+J26/1.33333</f>
        <v>0</v>
      </c>
      <c r="J26" s="61">
        <v>0</v>
      </c>
      <c r="K26" s="62">
        <v>0</v>
      </c>
      <c r="L26" s="63">
        <v>0</v>
      </c>
      <c r="M26" s="63">
        <v>0</v>
      </c>
    </row>
    <row r="27" spans="1:14" ht="18" customHeight="1">
      <c r="A27" s="51">
        <v>14</v>
      </c>
      <c r="B27" s="61" t="s">
        <v>50</v>
      </c>
      <c r="C27" s="61">
        <v>215</v>
      </c>
      <c r="D27" s="61">
        <v>71.76858</v>
      </c>
      <c r="E27" s="61">
        <v>35</v>
      </c>
      <c r="F27" s="61">
        <v>0</v>
      </c>
      <c r="G27" s="61">
        <f t="shared" si="13"/>
        <v>0</v>
      </c>
      <c r="H27" s="61">
        <f t="shared" si="14"/>
        <v>0</v>
      </c>
      <c r="I27" s="61">
        <f t="shared" si="15"/>
        <v>0</v>
      </c>
      <c r="J27" s="61">
        <v>0</v>
      </c>
      <c r="K27" s="62">
        <v>0</v>
      </c>
      <c r="L27" s="63">
        <v>0</v>
      </c>
      <c r="M27" s="63">
        <v>0</v>
      </c>
    </row>
    <row r="28" spans="1:14" s="67" customFormat="1" ht="18" customHeight="1">
      <c r="A28" s="51">
        <v>15</v>
      </c>
      <c r="B28" s="61" t="s">
        <v>51</v>
      </c>
      <c r="C28" s="61">
        <v>240</v>
      </c>
      <c r="D28" s="61">
        <v>170.86760999999998</v>
      </c>
      <c r="E28" s="61">
        <v>4</v>
      </c>
      <c r="F28" s="61">
        <v>70</v>
      </c>
      <c r="G28" s="61">
        <f t="shared" si="13"/>
        <v>16.645</v>
      </c>
      <c r="H28" s="61">
        <f t="shared" si="14"/>
        <v>33.29</v>
      </c>
      <c r="I28" s="61">
        <f t="shared" si="15"/>
        <v>49.935124837812097</v>
      </c>
      <c r="J28" s="61">
        <v>66.58</v>
      </c>
      <c r="K28" s="62">
        <v>37.15</v>
      </c>
      <c r="L28" s="63">
        <v>0</v>
      </c>
      <c r="M28" s="63">
        <v>0</v>
      </c>
      <c r="N28" s="37"/>
    </row>
    <row r="29" spans="1:14" s="67" customFormat="1" ht="24.75" customHeight="1">
      <c r="A29" s="51">
        <v>16</v>
      </c>
      <c r="B29" s="75" t="s">
        <v>52</v>
      </c>
      <c r="C29" s="75">
        <f>C26+C27-C28</f>
        <v>-25</v>
      </c>
      <c r="D29" s="75">
        <f>D26+D27-D28</f>
        <v>-99.099029999999985</v>
      </c>
      <c r="E29" s="75">
        <f t="shared" ref="E29:I29" si="16">E26+E27-E28</f>
        <v>31</v>
      </c>
      <c r="F29" s="75">
        <f>F26+F27-F28</f>
        <v>-70</v>
      </c>
      <c r="G29" s="75">
        <f t="shared" si="16"/>
        <v>-16.645</v>
      </c>
      <c r="H29" s="75">
        <f t="shared" si="16"/>
        <v>-33.29</v>
      </c>
      <c r="I29" s="75">
        <f t="shared" si="16"/>
        <v>-49.935124837812097</v>
      </c>
      <c r="J29" s="75">
        <f>J26+J27-J28</f>
        <v>-66.58</v>
      </c>
      <c r="K29" s="76">
        <f>K26+K27-K28</f>
        <v>-37.15</v>
      </c>
      <c r="L29" s="77">
        <f>L26+L27-L28</f>
        <v>0</v>
      </c>
      <c r="M29" s="76">
        <f>M26+M27-M28</f>
        <v>0</v>
      </c>
    </row>
    <row r="30" spans="1:14" ht="25.5">
      <c r="A30" s="51">
        <v>17</v>
      </c>
      <c r="B30" s="72" t="s">
        <v>53</v>
      </c>
      <c r="C30" s="72">
        <f t="shared" ref="C30:D30" si="17">C25+C29</f>
        <v>574.92497999998886</v>
      </c>
      <c r="D30" s="72">
        <f t="shared" si="17"/>
        <v>372.35786000000132</v>
      </c>
      <c r="E30" s="72">
        <f>E25+E29</f>
        <v>130.40999999999622</v>
      </c>
      <c r="F30" s="72">
        <f t="shared" ref="F30:M30" si="18">F25+F29</f>
        <v>41</v>
      </c>
      <c r="G30" s="72">
        <f t="shared" si="18"/>
        <v>7.5250000000018922</v>
      </c>
      <c r="H30" s="72">
        <f t="shared" si="18"/>
        <v>15.050000000003784</v>
      </c>
      <c r="I30" s="72">
        <f t="shared" si="18"/>
        <v>22.575056437638935</v>
      </c>
      <c r="J30" s="72">
        <f t="shared" si="18"/>
        <v>30.100000000007569</v>
      </c>
      <c r="K30" s="73">
        <f t="shared" si="18"/>
        <v>29.000000000008733</v>
      </c>
      <c r="L30" s="78">
        <f t="shared" si="18"/>
        <v>30</v>
      </c>
      <c r="M30" s="78">
        <f t="shared" si="18"/>
        <v>29.80000000000291</v>
      </c>
      <c r="N30" s="67"/>
    </row>
    <row r="31" spans="1:14" ht="18" customHeight="1">
      <c r="A31" s="51">
        <v>18</v>
      </c>
      <c r="B31" s="57" t="s">
        <v>54</v>
      </c>
      <c r="C31" s="57">
        <v>0</v>
      </c>
      <c r="D31" s="57">
        <v>0</v>
      </c>
      <c r="E31" s="57">
        <v>0</v>
      </c>
      <c r="F31" s="57">
        <v>0</v>
      </c>
      <c r="G31" s="61">
        <f t="shared" ref="G31:G32" si="19">+J31/4</f>
        <v>0</v>
      </c>
      <c r="H31" s="61">
        <f t="shared" ref="H31:H32" si="20">+J31/2</f>
        <v>0</v>
      </c>
      <c r="I31" s="61">
        <f t="shared" ref="I31:I32" si="21">+J31/1.33333</f>
        <v>0</v>
      </c>
      <c r="J31" s="57">
        <v>0</v>
      </c>
      <c r="K31" s="58">
        <v>0</v>
      </c>
      <c r="L31" s="79">
        <v>0</v>
      </c>
      <c r="M31" s="79">
        <v>0</v>
      </c>
    </row>
    <row r="32" spans="1:14" s="67" customFormat="1" ht="18" customHeight="1">
      <c r="A32" s="51">
        <v>19</v>
      </c>
      <c r="B32" s="61" t="s">
        <v>55</v>
      </c>
      <c r="C32" s="61">
        <v>30.672699999999999</v>
      </c>
      <c r="D32" s="61">
        <v>9.2850300000000008</v>
      </c>
      <c r="E32" s="61">
        <v>30</v>
      </c>
      <c r="F32" s="61">
        <v>41</v>
      </c>
      <c r="G32" s="61">
        <f t="shared" si="19"/>
        <v>7.5250000000000004</v>
      </c>
      <c r="H32" s="61">
        <f t="shared" si="20"/>
        <v>15.05</v>
      </c>
      <c r="I32" s="61">
        <f t="shared" si="21"/>
        <v>22.575056437641098</v>
      </c>
      <c r="J32" s="61">
        <v>30.1</v>
      </c>
      <c r="K32" s="62">
        <v>29</v>
      </c>
      <c r="L32" s="63">
        <v>30</v>
      </c>
      <c r="M32" s="63">
        <v>29.8</v>
      </c>
      <c r="N32" s="37"/>
    </row>
    <row r="33" spans="1:14">
      <c r="A33" s="80">
        <v>20</v>
      </c>
      <c r="B33" s="81" t="s">
        <v>56</v>
      </c>
      <c r="C33" s="81">
        <f t="shared" ref="C33:M33" si="22">C30+C31-C32</f>
        <v>544.2522799999889</v>
      </c>
      <c r="D33" s="81">
        <f t="shared" si="22"/>
        <v>363.07283000000132</v>
      </c>
      <c r="E33" s="81">
        <f t="shared" si="22"/>
        <v>100.40999999999622</v>
      </c>
      <c r="F33" s="81">
        <f t="shared" si="22"/>
        <v>0</v>
      </c>
      <c r="G33" s="81">
        <f t="shared" si="22"/>
        <v>1.8918200339612667E-12</v>
      </c>
      <c r="H33" s="81">
        <f t="shared" si="22"/>
        <v>3.7836400679225335E-12</v>
      </c>
      <c r="I33" s="81">
        <f t="shared" si="22"/>
        <v>-2.1636026303895051E-12</v>
      </c>
      <c r="J33" s="81">
        <f t="shared" si="22"/>
        <v>7.567280135845067E-12</v>
      </c>
      <c r="K33" s="82">
        <f t="shared" si="22"/>
        <v>8.7325702224916313E-12</v>
      </c>
      <c r="L33" s="83">
        <f t="shared" si="22"/>
        <v>0</v>
      </c>
      <c r="M33" s="83">
        <f t="shared" si="22"/>
        <v>2.9096725029376103E-12</v>
      </c>
      <c r="N33" s="67"/>
    </row>
    <row r="38" spans="1:14">
      <c r="B38" s="84"/>
    </row>
  </sheetData>
  <mergeCells count="10">
    <mergeCell ref="A5:B5"/>
    <mergeCell ref="B7:M7"/>
    <mergeCell ref="A1:M1"/>
    <mergeCell ref="A2:B2"/>
    <mergeCell ref="C2:M2"/>
    <mergeCell ref="A3:B3"/>
    <mergeCell ref="G3:M3"/>
    <mergeCell ref="A4:B4"/>
    <mergeCell ref="G4:K4"/>
    <mergeCell ref="L4:M4"/>
  </mergeCells>
  <pageMargins left="0.78740157480314965" right="0.78740157480314965" top="0.98425196850393704" bottom="0.98425196850393704" header="0.51181102362204722" footer="0.51181102362204722"/>
  <pageSetup paperSize="9" scale="78" orientation="landscape" r:id="rId1"/>
  <headerFooter alignWithMargins="0">
    <oddHeader>&amp;L&amp;"Arial,Fett"&amp;12Wirtschaftsplan
für Eigenbetriebe, Anstalten und Stiftungen öff. Rechts&amp;RAlle Angaben in T€, sofern nicht anders angegeben</oddHeader>
    <oddFooter>&amp;L&amp;F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J53"/>
  <sheetViews>
    <sheetView showZeros="0" showWhiteSpace="0" view="pageLayout" zoomScale="75" zoomScaleNormal="75" zoomScalePageLayoutView="75" workbookViewId="0">
      <selection activeCell="J32" sqref="J32"/>
    </sheetView>
  </sheetViews>
  <sheetFormatPr baseColWidth="10" defaultColWidth="3.5703125" defaultRowHeight="14.25"/>
  <cols>
    <col min="1" max="1" width="6.5703125" style="8" customWidth="1"/>
    <col min="2" max="2" width="57.7109375" style="7" bestFit="1" customWidth="1"/>
    <col min="3" max="10" width="19.42578125" style="7" customWidth="1"/>
    <col min="11" max="16384" width="3.5703125" style="8"/>
  </cols>
  <sheetData>
    <row r="1" spans="1:10" ht="18">
      <c r="A1" s="330" t="s">
        <v>4</v>
      </c>
      <c r="B1" s="331"/>
      <c r="C1" s="331"/>
      <c r="D1" s="331"/>
      <c r="E1" s="331"/>
      <c r="F1" s="331"/>
      <c r="G1" s="331"/>
      <c r="H1" s="331"/>
      <c r="I1" s="331"/>
      <c r="J1" s="332"/>
    </row>
    <row r="2" spans="1:10" ht="18" customHeight="1">
      <c r="A2" s="315" t="s">
        <v>57</v>
      </c>
      <c r="B2" s="333"/>
      <c r="C2" s="334" t="s">
        <v>190</v>
      </c>
      <c r="D2" s="334"/>
      <c r="E2" s="334"/>
      <c r="F2" s="334"/>
      <c r="G2" s="334"/>
      <c r="H2" s="334"/>
      <c r="I2" s="334"/>
      <c r="J2" s="335"/>
    </row>
    <row r="3" spans="1:10" ht="18" customHeight="1">
      <c r="A3" s="85"/>
      <c r="B3" s="86"/>
      <c r="C3" s="87"/>
      <c r="D3" s="87"/>
      <c r="E3" s="87"/>
      <c r="F3" s="87"/>
      <c r="G3" s="336" t="s">
        <v>11</v>
      </c>
      <c r="H3" s="337"/>
      <c r="I3" s="338" t="s">
        <v>12</v>
      </c>
      <c r="J3" s="337"/>
    </row>
    <row r="4" spans="1:10" ht="12.75">
      <c r="A4" s="88" t="s">
        <v>58</v>
      </c>
      <c r="B4" s="89" t="s">
        <v>59</v>
      </c>
      <c r="C4" s="40" t="s">
        <v>14</v>
      </c>
      <c r="D4" s="40" t="s">
        <v>14</v>
      </c>
      <c r="E4" s="40" t="s">
        <v>15</v>
      </c>
      <c r="F4" s="40" t="s">
        <v>16</v>
      </c>
      <c r="G4" s="40" t="s">
        <v>21</v>
      </c>
      <c r="H4" s="40" t="s">
        <v>21</v>
      </c>
      <c r="I4" s="42" t="s">
        <v>21</v>
      </c>
      <c r="J4" s="43" t="s">
        <v>21</v>
      </c>
    </row>
    <row r="5" spans="1:10" ht="12.75">
      <c r="A5" s="90"/>
      <c r="B5" s="91"/>
      <c r="C5" s="92">
        <v>2015</v>
      </c>
      <c r="D5" s="92">
        <v>2016</v>
      </c>
      <c r="E5" s="92">
        <v>2017</v>
      </c>
      <c r="F5" s="92">
        <v>2017</v>
      </c>
      <c r="G5" s="93">
        <v>2018</v>
      </c>
      <c r="H5" s="93">
        <v>2019</v>
      </c>
      <c r="I5" s="94">
        <v>2020</v>
      </c>
      <c r="J5" s="93">
        <v>2021</v>
      </c>
    </row>
    <row r="6" spans="1:10" s="98" customFormat="1">
      <c r="A6" s="95">
        <v>1</v>
      </c>
      <c r="B6" s="96" t="s">
        <v>60</v>
      </c>
      <c r="C6" s="97"/>
      <c r="D6" s="97"/>
      <c r="E6" s="97"/>
      <c r="F6" s="97"/>
      <c r="G6" s="97"/>
      <c r="H6" s="97"/>
      <c r="I6" s="97"/>
      <c r="J6" s="97"/>
    </row>
    <row r="7" spans="1:10" s="98" customFormat="1">
      <c r="A7" s="95">
        <v>2</v>
      </c>
      <c r="B7" s="99" t="s">
        <v>61</v>
      </c>
      <c r="C7" s="100">
        <v>416.99</v>
      </c>
      <c r="D7" s="100">
        <v>126</v>
      </c>
      <c r="E7" s="101">
        <f>278+43</f>
        <v>321</v>
      </c>
      <c r="F7" s="97">
        <v>313.30599999999998</v>
      </c>
      <c r="G7" s="102">
        <v>311</v>
      </c>
      <c r="H7" s="102">
        <v>363</v>
      </c>
      <c r="I7" s="102">
        <v>290</v>
      </c>
      <c r="J7" s="102">
        <v>290</v>
      </c>
    </row>
    <row r="8" spans="1:10" s="98" customFormat="1">
      <c r="A8" s="95">
        <v>3</v>
      </c>
      <c r="B8" s="99" t="s">
        <v>62</v>
      </c>
      <c r="C8" s="100"/>
      <c r="D8" s="100"/>
      <c r="E8" s="101"/>
      <c r="F8" s="102"/>
      <c r="G8" s="102"/>
      <c r="H8" s="102"/>
      <c r="I8" s="102"/>
      <c r="J8" s="102"/>
    </row>
    <row r="9" spans="1:10" s="98" customFormat="1">
      <c r="A9" s="95">
        <v>4</v>
      </c>
      <c r="B9" s="99" t="s">
        <v>63</v>
      </c>
      <c r="C9" s="100"/>
      <c r="D9" s="100"/>
      <c r="E9" s="101"/>
      <c r="F9" s="102">
        <v>0</v>
      </c>
      <c r="G9" s="102"/>
      <c r="H9" s="102"/>
      <c r="I9" s="102"/>
      <c r="J9" s="102"/>
    </row>
    <row r="10" spans="1:10" s="98" customFormat="1">
      <c r="A10" s="95" t="s">
        <v>64</v>
      </c>
      <c r="B10" s="99" t="s">
        <v>65</v>
      </c>
      <c r="C10" s="100">
        <v>120.58</v>
      </c>
      <c r="D10" s="100">
        <v>132</v>
      </c>
      <c r="E10" s="101">
        <v>202</v>
      </c>
      <c r="F10" s="102">
        <v>217</v>
      </c>
      <c r="G10" s="102">
        <v>211</v>
      </c>
      <c r="H10" s="102">
        <v>164</v>
      </c>
      <c r="I10" s="102">
        <v>168</v>
      </c>
      <c r="J10" s="102">
        <v>165</v>
      </c>
    </row>
    <row r="11" spans="1:10" s="98" customFormat="1">
      <c r="A11" s="95">
        <v>5</v>
      </c>
      <c r="B11" s="103" t="s">
        <v>66</v>
      </c>
      <c r="C11" s="104"/>
      <c r="D11" s="104"/>
      <c r="E11" s="105"/>
      <c r="F11" s="102"/>
      <c r="G11" s="102"/>
      <c r="H11" s="102"/>
      <c r="I11" s="102"/>
      <c r="J11" s="102"/>
    </row>
    <row r="12" spans="1:10" s="98" customFormat="1">
      <c r="A12" s="95">
        <v>6</v>
      </c>
      <c r="B12" s="103" t="s">
        <v>67</v>
      </c>
      <c r="C12" s="104">
        <f>4.86+31.19</f>
        <v>36.050000000000004</v>
      </c>
      <c r="D12" s="104">
        <v>39</v>
      </c>
      <c r="E12" s="105">
        <v>209</v>
      </c>
      <c r="F12" s="97">
        <f>68.5+140</f>
        <v>208.5</v>
      </c>
      <c r="G12" s="102">
        <v>229</v>
      </c>
      <c r="H12" s="102">
        <v>209</v>
      </c>
      <c r="I12" s="102">
        <v>200</v>
      </c>
      <c r="J12" s="102">
        <v>200</v>
      </c>
    </row>
    <row r="13" spans="1:10" s="98" customFormat="1">
      <c r="A13" s="95">
        <v>7</v>
      </c>
      <c r="B13" s="103" t="s">
        <v>68</v>
      </c>
      <c r="C13" s="104">
        <v>24</v>
      </c>
      <c r="D13" s="104">
        <v>28</v>
      </c>
      <c r="E13" s="105">
        <v>51</v>
      </c>
      <c r="F13" s="97">
        <v>50.5</v>
      </c>
      <c r="G13" s="102">
        <v>42</v>
      </c>
      <c r="H13" s="102">
        <v>42</v>
      </c>
      <c r="I13" s="102">
        <v>42</v>
      </c>
      <c r="J13" s="102">
        <v>45</v>
      </c>
    </row>
    <row r="14" spans="1:10" s="98" customFormat="1">
      <c r="A14" s="95" t="s">
        <v>69</v>
      </c>
      <c r="B14" s="103" t="s">
        <v>70</v>
      </c>
      <c r="C14" s="104">
        <v>-375.82</v>
      </c>
      <c r="D14" s="104">
        <v>-56.82</v>
      </c>
      <c r="E14" s="105">
        <v>-43</v>
      </c>
      <c r="F14" s="97">
        <v>0</v>
      </c>
      <c r="G14" s="102"/>
      <c r="H14" s="102"/>
      <c r="I14" s="102"/>
      <c r="J14" s="102"/>
    </row>
    <row r="15" spans="1:10">
      <c r="A15" s="95">
        <v>8</v>
      </c>
      <c r="B15" s="96" t="s">
        <v>71</v>
      </c>
      <c r="C15" s="97">
        <v>2.2200000000000002</v>
      </c>
      <c r="D15" s="102"/>
      <c r="E15" s="102"/>
      <c r="F15" s="102"/>
      <c r="G15" s="102"/>
      <c r="H15" s="102"/>
      <c r="I15" s="102"/>
      <c r="J15" s="102"/>
    </row>
    <row r="16" spans="1:10">
      <c r="A16" s="95">
        <v>9</v>
      </c>
      <c r="B16" s="106" t="s">
        <v>72</v>
      </c>
      <c r="C16" s="107">
        <f>SUM(C7:C15)</f>
        <v>224.02</v>
      </c>
      <c r="D16" s="107">
        <f t="shared" ref="D16:J16" si="0">SUM(D7:D15)</f>
        <v>268.18</v>
      </c>
      <c r="E16" s="107">
        <f t="shared" si="0"/>
        <v>740</v>
      </c>
      <c r="F16" s="107">
        <f t="shared" si="0"/>
        <v>789.30600000000004</v>
      </c>
      <c r="G16" s="107">
        <f t="shared" si="0"/>
        <v>793</v>
      </c>
      <c r="H16" s="107">
        <f t="shared" si="0"/>
        <v>778</v>
      </c>
      <c r="I16" s="107">
        <f t="shared" si="0"/>
        <v>700</v>
      </c>
      <c r="J16" s="107">
        <f t="shared" si="0"/>
        <v>700</v>
      </c>
    </row>
    <row r="17" spans="1:10" s="98" customFormat="1">
      <c r="A17" s="95">
        <v>10</v>
      </c>
      <c r="B17" s="99" t="s">
        <v>73</v>
      </c>
      <c r="C17" s="108">
        <f>+C18+C19</f>
        <v>0</v>
      </c>
      <c r="D17" s="108">
        <f t="shared" ref="D17:J17" si="1">+D18+D19</f>
        <v>0</v>
      </c>
      <c r="E17" s="108">
        <f t="shared" si="1"/>
        <v>0</v>
      </c>
      <c r="F17" s="109">
        <f t="shared" si="1"/>
        <v>0</v>
      </c>
      <c r="G17" s="109">
        <f t="shared" si="1"/>
        <v>0</v>
      </c>
      <c r="H17" s="109">
        <f t="shared" si="1"/>
        <v>0</v>
      </c>
      <c r="I17" s="109">
        <f t="shared" si="1"/>
        <v>0</v>
      </c>
      <c r="J17" s="109">
        <f t="shared" si="1"/>
        <v>0</v>
      </c>
    </row>
    <row r="18" spans="1:10" s="98" customFormat="1">
      <c r="A18" s="95">
        <v>11</v>
      </c>
      <c r="B18" s="99" t="s">
        <v>74</v>
      </c>
      <c r="C18" s="101"/>
      <c r="D18" s="101"/>
      <c r="E18" s="101"/>
      <c r="F18" s="102"/>
      <c r="G18" s="102"/>
      <c r="H18" s="102"/>
      <c r="I18" s="102"/>
      <c r="J18" s="102"/>
    </row>
    <row r="19" spans="1:10" s="98" customFormat="1">
      <c r="A19" s="95">
        <v>12</v>
      </c>
      <c r="B19" s="99" t="s">
        <v>75</v>
      </c>
      <c r="C19" s="101"/>
      <c r="D19" s="101"/>
      <c r="E19" s="101"/>
      <c r="F19" s="102"/>
      <c r="G19" s="102"/>
      <c r="H19" s="102"/>
      <c r="I19" s="102"/>
      <c r="J19" s="102"/>
    </row>
    <row r="20" spans="1:10" s="98" customFormat="1">
      <c r="A20" s="95">
        <v>13</v>
      </c>
      <c r="B20" s="99" t="s">
        <v>76</v>
      </c>
      <c r="C20" s="108">
        <f>+C21+C22</f>
        <v>0</v>
      </c>
      <c r="D20" s="108">
        <f t="shared" ref="D20:J20" si="2">+D21+D22</f>
        <v>0</v>
      </c>
      <c r="E20" s="108">
        <f t="shared" si="2"/>
        <v>0</v>
      </c>
      <c r="F20" s="109">
        <f t="shared" si="2"/>
        <v>0</v>
      </c>
      <c r="G20" s="109">
        <f t="shared" si="2"/>
        <v>0</v>
      </c>
      <c r="H20" s="109">
        <f t="shared" si="2"/>
        <v>0</v>
      </c>
      <c r="I20" s="109">
        <f t="shared" si="2"/>
        <v>0</v>
      </c>
      <c r="J20" s="109">
        <f t="shared" si="2"/>
        <v>0</v>
      </c>
    </row>
    <row r="21" spans="1:10" s="98" customFormat="1">
      <c r="A21" s="95">
        <v>14</v>
      </c>
      <c r="B21" s="99" t="s">
        <v>77</v>
      </c>
      <c r="C21" s="101"/>
      <c r="D21" s="101"/>
      <c r="E21" s="101"/>
      <c r="F21" s="102"/>
      <c r="G21" s="102"/>
      <c r="H21" s="102"/>
      <c r="I21" s="102"/>
      <c r="J21" s="102"/>
    </row>
    <row r="22" spans="1:10" s="98" customFormat="1">
      <c r="A22" s="95">
        <v>15</v>
      </c>
      <c r="B22" s="99" t="s">
        <v>78</v>
      </c>
      <c r="C22" s="101"/>
      <c r="D22" s="101"/>
      <c r="E22" s="101"/>
      <c r="F22" s="102"/>
      <c r="G22" s="102"/>
      <c r="H22" s="102"/>
      <c r="I22" s="102"/>
      <c r="J22" s="102"/>
    </row>
    <row r="23" spans="1:10" s="98" customFormat="1">
      <c r="A23" s="95">
        <v>16</v>
      </c>
      <c r="B23" s="99" t="s">
        <v>79</v>
      </c>
      <c r="C23" s="110">
        <f>SUM(C24:C27)</f>
        <v>224.0200000000001</v>
      </c>
      <c r="D23" s="110">
        <f t="shared" ref="D23:J23" si="3">SUM(D24:D27)</f>
        <v>268.18000000000006</v>
      </c>
      <c r="E23" s="110">
        <f t="shared" si="3"/>
        <v>740</v>
      </c>
      <c r="F23" s="110">
        <f t="shared" si="3"/>
        <v>789.30600000000004</v>
      </c>
      <c r="G23" s="110">
        <f t="shared" si="3"/>
        <v>793</v>
      </c>
      <c r="H23" s="110">
        <f t="shared" si="3"/>
        <v>778</v>
      </c>
      <c r="I23" s="110">
        <f t="shared" si="3"/>
        <v>700</v>
      </c>
      <c r="J23" s="110">
        <f t="shared" si="3"/>
        <v>700</v>
      </c>
    </row>
    <row r="24" spans="1:10" s="98" customFormat="1">
      <c r="A24" s="95">
        <v>17</v>
      </c>
      <c r="B24" s="99" t="s">
        <v>80</v>
      </c>
      <c r="C24" s="111">
        <f>+Erfolgsplan!C22</f>
        <v>426.52753999999999</v>
      </c>
      <c r="D24" s="111">
        <f>+Erfolgsplan!D22</f>
        <v>525.63937999999996</v>
      </c>
      <c r="E24" s="111">
        <v>650</v>
      </c>
      <c r="F24" s="111">
        <f>+Erfolgsplan!F22</f>
        <v>824.9</v>
      </c>
      <c r="G24" s="111">
        <f>+Erfolgsplan!J22</f>
        <v>600</v>
      </c>
      <c r="H24" s="111">
        <f>+Erfolgsplan!K22</f>
        <v>600</v>
      </c>
      <c r="I24" s="111">
        <v>600</v>
      </c>
      <c r="J24" s="111">
        <v>600</v>
      </c>
    </row>
    <row r="25" spans="1:10" s="98" customFormat="1">
      <c r="A25" s="95">
        <v>18</v>
      </c>
      <c r="B25" s="99" t="s">
        <v>81</v>
      </c>
      <c r="C25" s="112"/>
      <c r="D25" s="112"/>
      <c r="E25" s="112"/>
      <c r="F25" s="112"/>
      <c r="G25" s="112"/>
      <c r="H25" s="112"/>
      <c r="I25" s="112"/>
      <c r="J25" s="112"/>
    </row>
    <row r="26" spans="1:10" s="98" customFormat="1">
      <c r="A26" s="95">
        <v>19</v>
      </c>
      <c r="B26" s="99" t="s">
        <v>82</v>
      </c>
      <c r="C26" s="111">
        <f>ROUND(+Erfolgsplan!C33,2)</f>
        <v>544.25</v>
      </c>
      <c r="D26" s="111">
        <f>ROUND(+Erfolgsplan!D33,2)</f>
        <v>363.07</v>
      </c>
      <c r="E26" s="111">
        <f>ROUND(+Erfolgsplan!E33,2)</f>
        <v>100.41</v>
      </c>
      <c r="F26" s="111">
        <f>ROUND(+Erfolgsplan!F33,2)</f>
        <v>0</v>
      </c>
      <c r="G26" s="111">
        <f>ROUND(+Erfolgsplan!J33,2)</f>
        <v>0</v>
      </c>
      <c r="H26" s="111">
        <f>ROUND(+Erfolgsplan!K33,2)</f>
        <v>0</v>
      </c>
      <c r="I26" s="111">
        <f>ROUND(+Erfolgsplan!L33,2)</f>
        <v>0</v>
      </c>
      <c r="J26" s="111">
        <f>ROUND(+Erfolgsplan!M33,2)</f>
        <v>0</v>
      </c>
    </row>
    <row r="27" spans="1:10" s="98" customFormat="1">
      <c r="A27" s="95">
        <v>20</v>
      </c>
      <c r="B27" s="99" t="s">
        <v>83</v>
      </c>
      <c r="C27" s="111">
        <f>+C16-C24-C26</f>
        <v>-746.75753999999995</v>
      </c>
      <c r="D27" s="111">
        <f t="shared" ref="D27:J27" si="4">+D16-D24-D26</f>
        <v>-620.52937999999995</v>
      </c>
      <c r="E27" s="111">
        <f t="shared" si="4"/>
        <v>-10.409999999999997</v>
      </c>
      <c r="F27" s="113">
        <f t="shared" si="4"/>
        <v>-35.593999999999937</v>
      </c>
      <c r="G27" s="113">
        <f t="shared" si="4"/>
        <v>193</v>
      </c>
      <c r="H27" s="113">
        <f t="shared" si="4"/>
        <v>178</v>
      </c>
      <c r="I27" s="111">
        <f t="shared" si="4"/>
        <v>100</v>
      </c>
      <c r="J27" s="111">
        <f t="shared" si="4"/>
        <v>100</v>
      </c>
    </row>
    <row r="28" spans="1:10">
      <c r="A28" s="95">
        <v>21</v>
      </c>
      <c r="B28" s="99" t="s">
        <v>84</v>
      </c>
      <c r="C28" s="114"/>
      <c r="D28" s="114"/>
      <c r="E28" s="108"/>
      <c r="F28" s="109"/>
      <c r="G28" s="109"/>
      <c r="H28" s="109"/>
      <c r="I28" s="109"/>
      <c r="J28" s="109"/>
    </row>
    <row r="29" spans="1:10" ht="14.1" customHeight="1">
      <c r="A29" s="115">
        <v>22</v>
      </c>
      <c r="B29" s="106" t="s">
        <v>85</v>
      </c>
      <c r="C29" s="107">
        <f>C17+C20+C23+C28</f>
        <v>224.0200000000001</v>
      </c>
      <c r="D29" s="107">
        <f t="shared" ref="D29:J29" si="5">D17+D20+D23+D28</f>
        <v>268.18000000000006</v>
      </c>
      <c r="E29" s="116">
        <f t="shared" si="5"/>
        <v>740</v>
      </c>
      <c r="F29" s="107">
        <f t="shared" si="5"/>
        <v>789.30600000000004</v>
      </c>
      <c r="G29" s="116">
        <f t="shared" si="5"/>
        <v>793</v>
      </c>
      <c r="H29" s="116">
        <f t="shared" si="5"/>
        <v>778</v>
      </c>
      <c r="I29" s="116">
        <f t="shared" si="5"/>
        <v>700</v>
      </c>
      <c r="J29" s="116">
        <f t="shared" si="5"/>
        <v>700</v>
      </c>
    </row>
    <row r="30" spans="1:10" ht="14.1" customHeight="1">
      <c r="A30" s="117"/>
      <c r="B30" s="118"/>
      <c r="C30" s="119"/>
      <c r="D30" s="120"/>
      <c r="E30" s="118"/>
      <c r="F30" s="121"/>
      <c r="G30" s="121"/>
      <c r="H30" s="122"/>
      <c r="I30" s="123"/>
      <c r="J30" s="123"/>
    </row>
    <row r="31" spans="1:10" ht="14.1" customHeight="1">
      <c r="A31" s="117"/>
      <c r="B31" s="99" t="s">
        <v>86</v>
      </c>
      <c r="C31" s="101"/>
      <c r="D31" s="124"/>
      <c r="E31" s="99"/>
      <c r="F31" s="96"/>
      <c r="G31" s="96"/>
      <c r="H31" s="102"/>
      <c r="I31" s="125"/>
      <c r="J31" s="125"/>
    </row>
    <row r="32" spans="1:10" ht="14.1" customHeight="1">
      <c r="A32" s="117"/>
      <c r="B32" s="126" t="s">
        <v>87</v>
      </c>
      <c r="C32" s="127">
        <v>11761</v>
      </c>
      <c r="D32" s="128">
        <v>13807</v>
      </c>
      <c r="E32" s="129">
        <f>ROUND(+D32+Planbilanz!H24-Planbilanz!G24,-2)</f>
        <v>12700</v>
      </c>
      <c r="F32" s="129">
        <v>6500</v>
      </c>
      <c r="G32" s="130">
        <f>+E32+Planbilanz!J24-Planbilanz!H24</f>
        <v>11700</v>
      </c>
      <c r="H32" s="131">
        <f>+G32+Planbilanz!K24-Planbilanz!J24</f>
        <v>10700</v>
      </c>
      <c r="I32" s="132">
        <f>+H32+Planbilanz!L24-Planbilanz!K24</f>
        <v>9700</v>
      </c>
      <c r="J32" s="132">
        <f>+I32+Planbilanz!M24-Planbilanz!L24</f>
        <v>9700</v>
      </c>
    </row>
    <row r="33" spans="2:10" ht="14.1" customHeight="1">
      <c r="B33" s="124"/>
      <c r="C33" s="124"/>
      <c r="D33" s="124"/>
      <c r="E33" s="124"/>
      <c r="F33" s="133"/>
      <c r="G33" s="133"/>
      <c r="H33" s="133"/>
      <c r="I33" s="133"/>
      <c r="J33" s="133"/>
    </row>
    <row r="34" spans="2:10" ht="14.1" customHeight="1">
      <c r="B34" s="134" t="s">
        <v>88</v>
      </c>
      <c r="C34" s="124"/>
      <c r="D34" s="124"/>
      <c r="E34" s="124"/>
      <c r="F34" s="133"/>
      <c r="G34" s="133"/>
      <c r="H34" s="133"/>
      <c r="I34" s="133"/>
      <c r="J34" s="133"/>
    </row>
    <row r="35" spans="2:10" ht="14.1" customHeight="1">
      <c r="B35" s="89" t="s">
        <v>89</v>
      </c>
      <c r="C35" s="40" t="s">
        <v>14</v>
      </c>
      <c r="D35" s="40" t="s">
        <v>14</v>
      </c>
      <c r="E35" s="40" t="s">
        <v>15</v>
      </c>
      <c r="F35" s="40" t="s">
        <v>16</v>
      </c>
      <c r="G35" s="40" t="s">
        <v>21</v>
      </c>
      <c r="H35" s="40" t="s">
        <v>21</v>
      </c>
      <c r="I35" s="42" t="s">
        <v>21</v>
      </c>
      <c r="J35" s="43" t="s">
        <v>21</v>
      </c>
    </row>
    <row r="36" spans="2:10" ht="14.1" customHeight="1">
      <c r="B36" s="135"/>
      <c r="C36" s="92">
        <v>2015</v>
      </c>
      <c r="D36" s="92">
        <v>2016</v>
      </c>
      <c r="E36" s="92">
        <v>2017</v>
      </c>
      <c r="F36" s="92">
        <v>2017</v>
      </c>
      <c r="G36" s="93">
        <v>2018</v>
      </c>
      <c r="H36" s="93">
        <v>2019</v>
      </c>
      <c r="I36" s="94">
        <v>2020</v>
      </c>
      <c r="J36" s="93">
        <v>2021</v>
      </c>
    </row>
    <row r="37" spans="2:10" ht="14.1" customHeight="1">
      <c r="B37" s="136"/>
      <c r="C37" s="119"/>
      <c r="D37" s="119"/>
      <c r="E37" s="119"/>
      <c r="F37" s="122"/>
      <c r="G37" s="122"/>
      <c r="H37" s="122"/>
      <c r="I37" s="122"/>
      <c r="J37" s="122"/>
    </row>
    <row r="38" spans="2:10" ht="14.1" customHeight="1">
      <c r="B38" s="137" t="s">
        <v>90</v>
      </c>
      <c r="C38" s="138">
        <v>2665.9651800000001</v>
      </c>
      <c r="D38" s="138">
        <f>+C38+Erfolgsplan!D33</f>
        <v>3029.0380100000016</v>
      </c>
      <c r="E38" s="138">
        <f>+D38+Erfolgsplan!E33</f>
        <v>3129.4480099999978</v>
      </c>
      <c r="F38" s="138">
        <v>2353</v>
      </c>
      <c r="G38" s="138">
        <f>+E38+Erfolgsplan!J33</f>
        <v>3129.4480100000055</v>
      </c>
      <c r="H38" s="139">
        <f>+G38+Erfolgsplan!K33</f>
        <v>3129.4480100000142</v>
      </c>
      <c r="I38" s="139">
        <f>+H38+Erfolgsplan!L33-0.12</f>
        <v>3129.3280100000143</v>
      </c>
      <c r="J38" s="139">
        <f>+I38+Erfolgsplan!M33</f>
        <v>3129.328010000017</v>
      </c>
    </row>
    <row r="39" spans="2:10" ht="14.1" customHeight="1">
      <c r="B39" s="101" t="s">
        <v>91</v>
      </c>
      <c r="C39" s="111"/>
      <c r="D39" s="111"/>
      <c r="E39" s="111"/>
      <c r="F39" s="113"/>
      <c r="G39" s="113"/>
      <c r="H39" s="113"/>
      <c r="I39" s="140"/>
      <c r="J39" s="140"/>
    </row>
    <row r="40" spans="2:10" ht="14.1" customHeight="1">
      <c r="B40" s="141" t="s">
        <v>92</v>
      </c>
      <c r="C40" s="127">
        <v>-994</v>
      </c>
      <c r="D40" s="127">
        <f>+C40+Erfolgsplan!D33</f>
        <v>-630.92716999999868</v>
      </c>
      <c r="E40" s="127">
        <f>+D40+Erfolgsplan!E33</f>
        <v>-530.51717000000247</v>
      </c>
      <c r="F40" s="127">
        <v>-1296</v>
      </c>
      <c r="G40" s="131">
        <f>+E40+Erfolgsplan!J33</f>
        <v>-530.51716999999485</v>
      </c>
      <c r="H40" s="131">
        <f>+G40+Erfolgsplan!K33</f>
        <v>-530.51716999998609</v>
      </c>
      <c r="I40" s="142">
        <f>+H40+Erfolgsplan!L33-0.12</f>
        <v>-530.6371699999861</v>
      </c>
      <c r="J40" s="142">
        <f>+I40+Erfolgsplan!M33</f>
        <v>-530.63716999998314</v>
      </c>
    </row>
    <row r="41" spans="2:10" ht="14.1" customHeight="1">
      <c r="B41" s="124"/>
      <c r="C41" s="124"/>
      <c r="D41" s="124"/>
      <c r="E41" s="124"/>
      <c r="F41" s="133"/>
      <c r="G41" s="133"/>
      <c r="H41" s="133"/>
      <c r="I41" s="133"/>
      <c r="J41" s="133"/>
    </row>
    <row r="42" spans="2:10" ht="14.1" customHeight="1">
      <c r="B42" s="134"/>
      <c r="C42" s="124"/>
      <c r="D42" s="143"/>
      <c r="E42" s="124"/>
      <c r="F42" s="133"/>
      <c r="G42" s="133"/>
      <c r="H42" s="133"/>
      <c r="I42" s="133"/>
      <c r="J42" s="133"/>
    </row>
    <row r="43" spans="2:10" ht="18" customHeight="1">
      <c r="B43" s="134" t="s">
        <v>93</v>
      </c>
      <c r="C43" s="124"/>
      <c r="D43" s="124"/>
      <c r="E43" s="124"/>
      <c r="F43" s="133"/>
      <c r="G43" s="133"/>
      <c r="H43" s="133"/>
      <c r="I43" s="133"/>
      <c r="J43" s="133"/>
    </row>
    <row r="44" spans="2:10" ht="12.75">
      <c r="B44" s="144" t="s">
        <v>94</v>
      </c>
      <c r="C44" s="145"/>
      <c r="D44" s="40"/>
      <c r="E44" s="40" t="s">
        <v>14</v>
      </c>
      <c r="F44" s="40" t="s">
        <v>16</v>
      </c>
      <c r="G44" s="40" t="s">
        <v>21</v>
      </c>
      <c r="H44" s="40" t="s">
        <v>21</v>
      </c>
      <c r="I44" s="42" t="s">
        <v>21</v>
      </c>
      <c r="J44" s="43" t="s">
        <v>21</v>
      </c>
    </row>
    <row r="45" spans="2:10" ht="12.75">
      <c r="B45" s="146"/>
      <c r="C45" s="147"/>
      <c r="D45" s="92"/>
      <c r="E45" s="92">
        <v>2106</v>
      </c>
      <c r="F45" s="92">
        <v>2017</v>
      </c>
      <c r="G45" s="93">
        <v>2018</v>
      </c>
      <c r="H45" s="93">
        <v>2019</v>
      </c>
      <c r="I45" s="94">
        <v>2020</v>
      </c>
      <c r="J45" s="93">
        <v>2021</v>
      </c>
    </row>
    <row r="46" spans="2:10" ht="12.75">
      <c r="B46" s="148"/>
      <c r="C46" s="149"/>
      <c r="D46" s="149"/>
      <c r="E46" s="149"/>
      <c r="F46" s="149"/>
      <c r="G46" s="149"/>
      <c r="H46" s="149"/>
      <c r="I46" s="149"/>
      <c r="J46" s="149"/>
    </row>
    <row r="47" spans="2:10" ht="12.75">
      <c r="B47" s="102" t="s">
        <v>95</v>
      </c>
      <c r="C47" s="150"/>
      <c r="D47" s="150"/>
      <c r="E47" s="150"/>
      <c r="F47" s="150"/>
      <c r="G47" s="150"/>
      <c r="H47" s="150"/>
      <c r="I47" s="150"/>
      <c r="J47" s="150"/>
    </row>
    <row r="48" spans="2:10" ht="12.75">
      <c r="B48" s="151"/>
      <c r="C48" s="152"/>
      <c r="D48" s="152"/>
      <c r="E48" s="152"/>
      <c r="F48" s="152"/>
      <c r="G48" s="152"/>
      <c r="H48" s="152"/>
      <c r="I48" s="152"/>
      <c r="J48" s="152"/>
    </row>
    <row r="49" spans="2:10" ht="12.75">
      <c r="B49" s="102" t="s">
        <v>96</v>
      </c>
      <c r="C49" s="150"/>
      <c r="D49" s="150"/>
      <c r="E49" s="150"/>
      <c r="F49" s="150"/>
      <c r="G49" s="150"/>
      <c r="H49" s="150"/>
      <c r="I49" s="150"/>
      <c r="J49" s="150"/>
    </row>
    <row r="50" spans="2:10" ht="12.75">
      <c r="B50" s="151"/>
      <c r="C50" s="152"/>
      <c r="D50" s="152"/>
      <c r="E50" s="152"/>
      <c r="F50" s="152"/>
      <c r="G50" s="152"/>
      <c r="H50" s="152"/>
      <c r="I50" s="152"/>
      <c r="J50" s="152"/>
    </row>
    <row r="51" spans="2:10" ht="12.75">
      <c r="B51" s="102" t="s">
        <v>97</v>
      </c>
      <c r="C51" s="152"/>
      <c r="D51" s="152"/>
      <c r="E51" s="152"/>
      <c r="F51" s="152"/>
      <c r="G51" s="152"/>
      <c r="H51" s="152"/>
      <c r="I51" s="152"/>
      <c r="J51" s="152"/>
    </row>
    <row r="52" spans="2:10" ht="12.75">
      <c r="B52" s="151"/>
      <c r="C52" s="152"/>
      <c r="D52" s="152"/>
      <c r="E52" s="152"/>
      <c r="F52" s="152"/>
      <c r="G52" s="152"/>
      <c r="H52" s="152"/>
      <c r="I52" s="152"/>
      <c r="J52" s="152"/>
    </row>
    <row r="53" spans="2:10" ht="12.75">
      <c r="B53" s="153" t="s">
        <v>98</v>
      </c>
      <c r="C53" s="154"/>
      <c r="D53" s="154"/>
      <c r="E53" s="154"/>
      <c r="F53" s="154"/>
      <c r="G53" s="154"/>
      <c r="H53" s="154"/>
      <c r="I53" s="154"/>
      <c r="J53" s="154"/>
    </row>
  </sheetData>
  <mergeCells count="5">
    <mergeCell ref="A1:J1"/>
    <mergeCell ref="A2:B2"/>
    <mergeCell ref="C2:J2"/>
    <mergeCell ref="G3:H3"/>
    <mergeCell ref="I3:J3"/>
  </mergeCells>
  <pageMargins left="0.78740157480314965" right="0.78740157480314965" top="0.98425196850393704" bottom="0.98425196850393704" header="0.51181102362204722" footer="0.51181102362204722"/>
  <pageSetup paperSize="9" scale="58" orientation="landscape" r:id="rId1"/>
  <headerFooter alignWithMargins="0">
    <oddHeader>&amp;L&amp;"Arial,Fett"&amp;12Wirtschaftsplan
für Eigenbetriebe, Anstalten und Stiftungen öff. Rechts&amp;RAlle Angaben in T€, sofern nicht anders angegeben</oddHeader>
    <oddFooter>&amp;L&amp;F</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M32"/>
  <sheetViews>
    <sheetView showZeros="0" view="pageLayout" zoomScaleNormal="75" workbookViewId="0">
      <selection activeCell="E9" sqref="E9"/>
    </sheetView>
  </sheetViews>
  <sheetFormatPr baseColWidth="10" defaultColWidth="0.5703125" defaultRowHeight="14.25"/>
  <cols>
    <col min="1" max="1" width="5.5703125" style="8" customWidth="1"/>
    <col min="2" max="2" width="48.42578125" style="7" customWidth="1"/>
    <col min="3" max="10" width="12.7109375" style="7" customWidth="1"/>
    <col min="11" max="11" width="1.7109375" style="7" customWidth="1"/>
    <col min="12" max="13" width="0.5703125" style="7"/>
    <col min="14" max="16384" width="0.5703125" style="8"/>
  </cols>
  <sheetData>
    <row r="1" spans="1:13" ht="18">
      <c r="A1" s="312" t="s">
        <v>5</v>
      </c>
      <c r="B1" s="313"/>
      <c r="C1" s="313"/>
      <c r="D1" s="313"/>
      <c r="E1" s="313"/>
      <c r="F1" s="313"/>
      <c r="G1" s="313"/>
      <c r="H1" s="313"/>
      <c r="I1" s="313"/>
      <c r="J1" s="314"/>
      <c r="K1" s="8"/>
      <c r="L1" s="8"/>
      <c r="M1" s="8"/>
    </row>
    <row r="2" spans="1:13" ht="15.75">
      <c r="A2" s="315" t="s">
        <v>57</v>
      </c>
      <c r="B2" s="333"/>
      <c r="C2" s="343" t="s">
        <v>190</v>
      </c>
      <c r="D2" s="343"/>
      <c r="E2" s="343"/>
      <c r="F2" s="343"/>
      <c r="G2" s="343"/>
      <c r="H2" s="343"/>
      <c r="I2" s="343"/>
      <c r="J2" s="344"/>
      <c r="K2" s="8"/>
      <c r="L2" s="8"/>
      <c r="M2" s="8"/>
    </row>
    <row r="3" spans="1:13" ht="15.75">
      <c r="A3" s="85"/>
      <c r="B3" s="155"/>
      <c r="C3" s="156"/>
      <c r="D3" s="156"/>
      <c r="E3" s="156"/>
      <c r="F3" s="156"/>
      <c r="G3" s="336" t="s">
        <v>11</v>
      </c>
      <c r="H3" s="337"/>
      <c r="I3" s="338" t="s">
        <v>12</v>
      </c>
      <c r="J3" s="337"/>
      <c r="K3" s="8"/>
      <c r="L3" s="8"/>
      <c r="M3" s="8"/>
    </row>
    <row r="4" spans="1:13">
      <c r="A4" s="157" t="s">
        <v>22</v>
      </c>
      <c r="B4" s="158" t="s">
        <v>99</v>
      </c>
      <c r="C4" s="40" t="s">
        <v>14</v>
      </c>
      <c r="D4" s="40" t="s">
        <v>14</v>
      </c>
      <c r="E4" s="40" t="s">
        <v>15</v>
      </c>
      <c r="F4" s="40" t="s">
        <v>16</v>
      </c>
      <c r="G4" s="40" t="s">
        <v>21</v>
      </c>
      <c r="H4" s="40" t="s">
        <v>21</v>
      </c>
      <c r="I4" s="42" t="s">
        <v>21</v>
      </c>
      <c r="J4" s="43" t="s">
        <v>21</v>
      </c>
      <c r="K4" s="8"/>
      <c r="L4" s="8"/>
      <c r="M4" s="8"/>
    </row>
    <row r="5" spans="1:13" ht="12.75">
      <c r="A5" s="159"/>
      <c r="B5" s="160"/>
      <c r="C5" s="92">
        <v>2015</v>
      </c>
      <c r="D5" s="92">
        <v>2016</v>
      </c>
      <c r="E5" s="92">
        <v>2017</v>
      </c>
      <c r="F5" s="92">
        <v>2017</v>
      </c>
      <c r="G5" s="93">
        <v>2018</v>
      </c>
      <c r="H5" s="93">
        <v>2019</v>
      </c>
      <c r="I5" s="94">
        <v>2020</v>
      </c>
      <c r="J5" s="93">
        <v>2021</v>
      </c>
      <c r="K5" s="8"/>
      <c r="L5" s="8"/>
      <c r="M5" s="8"/>
    </row>
    <row r="6" spans="1:13" ht="22.5" customHeight="1">
      <c r="A6" s="90">
        <v>1</v>
      </c>
      <c r="B6" s="161" t="s">
        <v>100</v>
      </c>
      <c r="C6" s="162">
        <v>268.12</v>
      </c>
      <c r="D6" s="162">
        <v>275.08999999999997</v>
      </c>
      <c r="E6" s="162">
        <v>284.99</v>
      </c>
      <c r="F6" s="163">
        <f>273.83+17.61</f>
        <v>291.44</v>
      </c>
      <c r="G6" s="163">
        <v>292.94</v>
      </c>
      <c r="H6" s="163">
        <v>290.3</v>
      </c>
      <c r="I6" s="163">
        <v>284.58999999999997</v>
      </c>
      <c r="J6" s="163">
        <v>284.20999999999998</v>
      </c>
      <c r="K6" s="8"/>
      <c r="L6" s="8"/>
      <c r="M6" s="8"/>
    </row>
    <row r="7" spans="1:13" ht="22.5" customHeight="1">
      <c r="A7" s="90">
        <v>2</v>
      </c>
      <c r="B7" s="161" t="s">
        <v>101</v>
      </c>
      <c r="C7" s="164">
        <v>189.58</v>
      </c>
      <c r="D7" s="164">
        <v>194.08</v>
      </c>
      <c r="E7" s="164">
        <v>196.08</v>
      </c>
      <c r="F7" s="163">
        <v>192</v>
      </c>
      <c r="G7" s="163">
        <v>197</v>
      </c>
      <c r="H7" s="163">
        <v>197</v>
      </c>
      <c r="I7" s="163">
        <v>197</v>
      </c>
      <c r="J7" s="163">
        <v>197</v>
      </c>
      <c r="K7" s="8"/>
      <c r="L7" s="8"/>
      <c r="M7" s="8"/>
    </row>
    <row r="8" spans="1:13" ht="22.5" customHeight="1">
      <c r="A8" s="90">
        <v>3</v>
      </c>
      <c r="B8" s="165" t="s">
        <v>102</v>
      </c>
      <c r="C8" s="164">
        <v>215.23</v>
      </c>
      <c r="D8" s="164">
        <v>223.33500000000001</v>
      </c>
      <c r="E8" s="164">
        <v>225</v>
      </c>
      <c r="F8" s="163">
        <f>220+25</f>
        <v>245</v>
      </c>
      <c r="G8" s="163">
        <f>205+25</f>
        <v>230</v>
      </c>
      <c r="H8" s="163">
        <f>220+25</f>
        <v>245</v>
      </c>
      <c r="I8" s="163">
        <f>220+25</f>
        <v>245</v>
      </c>
      <c r="J8" s="163">
        <f>220+25</f>
        <v>245</v>
      </c>
      <c r="K8" s="8"/>
      <c r="L8" s="8"/>
      <c r="M8" s="8"/>
    </row>
    <row r="9" spans="1:13" ht="22.5" customHeight="1">
      <c r="A9" s="90">
        <v>4</v>
      </c>
      <c r="B9" s="166" t="s">
        <v>103</v>
      </c>
      <c r="C9" s="167">
        <f>SUM(C6:C8)</f>
        <v>672.93000000000006</v>
      </c>
      <c r="D9" s="168">
        <f t="shared" ref="D9:J9" si="0">SUM(D6:D8)</f>
        <v>692.505</v>
      </c>
      <c r="E9" s="168">
        <f t="shared" si="0"/>
        <v>706.07</v>
      </c>
      <c r="F9" s="167">
        <f t="shared" si="0"/>
        <v>728.44</v>
      </c>
      <c r="G9" s="167">
        <f t="shared" si="0"/>
        <v>719.94</v>
      </c>
      <c r="H9" s="168">
        <f t="shared" si="0"/>
        <v>732.3</v>
      </c>
      <c r="I9" s="168">
        <f t="shared" si="0"/>
        <v>726.58999999999992</v>
      </c>
      <c r="J9" s="168">
        <f t="shared" si="0"/>
        <v>726.21</v>
      </c>
      <c r="K9" s="8"/>
      <c r="L9" s="8"/>
      <c r="M9" s="8"/>
    </row>
    <row r="10" spans="1:13" ht="22.5" customHeight="1">
      <c r="A10" s="90">
        <v>5</v>
      </c>
      <c r="B10" s="169" t="s">
        <v>104</v>
      </c>
      <c r="C10" s="170"/>
      <c r="D10" s="170"/>
      <c r="E10" s="170"/>
      <c r="F10" s="170"/>
      <c r="G10" s="170"/>
      <c r="H10" s="170"/>
      <c r="I10" s="170"/>
      <c r="J10" s="170"/>
      <c r="K10" s="8"/>
      <c r="L10" s="8"/>
      <c r="M10" s="8"/>
    </row>
    <row r="11" spans="1:13" ht="25.5">
      <c r="A11" s="90">
        <v>6</v>
      </c>
      <c r="B11" s="171" t="s">
        <v>105</v>
      </c>
      <c r="C11" s="172"/>
      <c r="D11" s="173"/>
      <c r="E11" s="172"/>
      <c r="F11" s="173"/>
      <c r="G11" s="172"/>
      <c r="H11" s="173"/>
      <c r="I11" s="173"/>
      <c r="J11" s="172"/>
      <c r="K11" s="8"/>
      <c r="L11" s="8"/>
      <c r="M11" s="8"/>
    </row>
    <row r="12" spans="1:13" ht="22.5" customHeight="1">
      <c r="A12" s="90">
        <v>8</v>
      </c>
      <c r="B12" s="174" t="s">
        <v>106</v>
      </c>
      <c r="C12" s="172"/>
      <c r="D12" s="172"/>
      <c r="E12" s="172"/>
      <c r="F12" s="172"/>
      <c r="G12" s="172"/>
      <c r="H12" s="172"/>
      <c r="I12" s="172"/>
      <c r="J12" s="172"/>
      <c r="K12" s="8"/>
      <c r="L12" s="8"/>
      <c r="M12" s="8"/>
    </row>
    <row r="13" spans="1:13" ht="22.5" customHeight="1">
      <c r="A13" s="90">
        <v>9</v>
      </c>
      <c r="B13" s="175" t="s">
        <v>107</v>
      </c>
      <c r="C13" s="161">
        <v>352</v>
      </c>
      <c r="D13" s="176">
        <v>363</v>
      </c>
      <c r="E13" s="161">
        <v>357</v>
      </c>
      <c r="F13" s="345"/>
      <c r="G13" s="346"/>
      <c r="H13" s="346"/>
      <c r="I13" s="346"/>
      <c r="J13" s="347"/>
      <c r="K13" s="8"/>
      <c r="L13" s="8"/>
      <c r="M13" s="8"/>
    </row>
    <row r="14" spans="1:13" ht="22.5" customHeight="1">
      <c r="A14" s="90">
        <v>10</v>
      </c>
      <c r="B14" s="175" t="s">
        <v>108</v>
      </c>
      <c r="C14" s="161">
        <f>673-C13</f>
        <v>321</v>
      </c>
      <c r="D14" s="176">
        <f>693-D13</f>
        <v>330</v>
      </c>
      <c r="E14" s="161">
        <v>332</v>
      </c>
      <c r="F14" s="348"/>
      <c r="G14" s="349"/>
      <c r="H14" s="349"/>
      <c r="I14" s="349"/>
      <c r="J14" s="350"/>
      <c r="K14" s="8"/>
      <c r="L14" s="8"/>
      <c r="M14" s="8"/>
    </row>
    <row r="15" spans="1:13" ht="22.5" customHeight="1">
      <c r="A15" s="90">
        <v>11</v>
      </c>
      <c r="B15" s="175" t="s">
        <v>109</v>
      </c>
      <c r="C15" s="161">
        <v>78</v>
      </c>
      <c r="D15" s="176">
        <v>81</v>
      </c>
      <c r="E15" s="161">
        <v>75</v>
      </c>
      <c r="F15" s="348"/>
      <c r="G15" s="349"/>
      <c r="H15" s="349"/>
      <c r="I15" s="349"/>
      <c r="J15" s="350"/>
      <c r="K15" s="8"/>
      <c r="L15" s="8"/>
      <c r="M15" s="8"/>
    </row>
    <row r="16" spans="1:13" ht="22.5" customHeight="1">
      <c r="A16" s="90">
        <v>12</v>
      </c>
      <c r="B16" s="175" t="s">
        <v>110</v>
      </c>
      <c r="C16" s="161">
        <v>24</v>
      </c>
      <c r="D16" s="161">
        <v>22</v>
      </c>
      <c r="E16" s="161">
        <v>20</v>
      </c>
      <c r="F16" s="351"/>
      <c r="G16" s="352"/>
      <c r="H16" s="352"/>
      <c r="I16" s="352"/>
      <c r="J16" s="353"/>
      <c r="K16" s="8"/>
      <c r="L16" s="8"/>
      <c r="M16" s="8"/>
    </row>
    <row r="17" spans="1:13" ht="22.5" customHeight="1" thickBot="1">
      <c r="A17" s="90">
        <v>13</v>
      </c>
      <c r="B17" s="165" t="s">
        <v>111</v>
      </c>
      <c r="C17" s="161">
        <v>6</v>
      </c>
      <c r="D17" s="161">
        <v>5</v>
      </c>
      <c r="E17" s="165">
        <v>4</v>
      </c>
      <c r="F17" s="165"/>
      <c r="G17" s="165"/>
      <c r="H17" s="165"/>
      <c r="I17" s="165"/>
      <c r="J17" s="165"/>
      <c r="M17" s="8"/>
    </row>
    <row r="18" spans="1:13" ht="22.5" customHeight="1">
      <c r="A18" s="90">
        <v>14</v>
      </c>
      <c r="B18" s="177" t="s">
        <v>112</v>
      </c>
      <c r="C18" s="178" t="s">
        <v>113</v>
      </c>
      <c r="D18" s="178" t="s">
        <v>113</v>
      </c>
      <c r="E18" s="178" t="s">
        <v>113</v>
      </c>
      <c r="F18" s="178" t="s">
        <v>113</v>
      </c>
      <c r="G18" s="178" t="s">
        <v>113</v>
      </c>
      <c r="H18" s="178" t="s">
        <v>113</v>
      </c>
      <c r="I18" s="178" t="s">
        <v>113</v>
      </c>
      <c r="J18" s="178" t="s">
        <v>113</v>
      </c>
      <c r="M18" s="8"/>
    </row>
    <row r="19" spans="1:13" ht="22.5" customHeight="1">
      <c r="A19" s="90">
        <v>15</v>
      </c>
      <c r="B19" s="161" t="s">
        <v>114</v>
      </c>
      <c r="C19" s="161"/>
      <c r="D19" s="161"/>
      <c r="E19" s="161"/>
      <c r="F19" s="161"/>
      <c r="G19" s="161"/>
      <c r="H19" s="161"/>
      <c r="I19" s="161"/>
      <c r="J19" s="161"/>
      <c r="M19" s="8"/>
    </row>
    <row r="20" spans="1:13" ht="22.5" customHeight="1">
      <c r="A20" s="90">
        <v>16</v>
      </c>
      <c r="B20" s="161" t="s">
        <v>115</v>
      </c>
      <c r="C20" s="161"/>
      <c r="D20" s="161"/>
      <c r="E20" s="161"/>
      <c r="F20" s="161"/>
      <c r="G20" s="161"/>
      <c r="H20" s="161"/>
      <c r="I20" s="161"/>
      <c r="J20" s="161"/>
      <c r="M20" s="8"/>
    </row>
    <row r="21" spans="1:13" ht="22.5" customHeight="1">
      <c r="A21" s="90">
        <v>17</v>
      </c>
      <c r="B21" s="165" t="s">
        <v>116</v>
      </c>
      <c r="C21" s="161"/>
      <c r="D21" s="161"/>
      <c r="E21" s="165"/>
      <c r="F21" s="165"/>
      <c r="G21" s="165"/>
      <c r="H21" s="165"/>
      <c r="I21" s="165"/>
      <c r="J21" s="165"/>
      <c r="M21" s="8"/>
    </row>
    <row r="22" spans="1:13" ht="22.5" customHeight="1">
      <c r="A22" s="90">
        <v>18</v>
      </c>
      <c r="B22" s="179" t="s">
        <v>117</v>
      </c>
      <c r="C22" s="180">
        <f>+Erfolgsplan!C21</f>
        <v>37580.299780000008</v>
      </c>
      <c r="D22" s="180">
        <f>+Erfolgsplan!D21</f>
        <v>39182.897349999992</v>
      </c>
      <c r="E22" s="180">
        <f>+Erfolgsplan!E21</f>
        <v>40700</v>
      </c>
      <c r="F22" s="180">
        <f>+Erfolgsplan!F21</f>
        <v>41292.53</v>
      </c>
      <c r="G22" s="180">
        <f>+Erfolgsplan!J21</f>
        <v>42150.1</v>
      </c>
      <c r="H22" s="180">
        <f>+Erfolgsplan!K21</f>
        <v>43500.03</v>
      </c>
      <c r="I22" s="180">
        <f>+Erfolgsplan!L21</f>
        <v>43699.53</v>
      </c>
      <c r="J22" s="180">
        <f>+Erfolgsplan!M21</f>
        <v>44300.02</v>
      </c>
      <c r="M22" s="8"/>
    </row>
    <row r="23" spans="1:13" ht="22.5" customHeight="1">
      <c r="A23" s="159">
        <v>19</v>
      </c>
      <c r="B23" s="165" t="s">
        <v>118</v>
      </c>
      <c r="C23" s="165"/>
      <c r="D23" s="165"/>
      <c r="E23" s="165"/>
      <c r="F23" s="165"/>
      <c r="G23" s="165"/>
      <c r="H23" s="165"/>
      <c r="I23" s="165"/>
      <c r="J23" s="165"/>
      <c r="M23" s="8"/>
    </row>
    <row r="24" spans="1:13">
      <c r="B24" s="181"/>
      <c r="C24" s="181"/>
      <c r="D24" s="181"/>
      <c r="E24" s="181"/>
      <c r="F24" s="181"/>
      <c r="G24" s="181"/>
      <c r="H24" s="181"/>
      <c r="I24" s="181"/>
      <c r="J24" s="181"/>
      <c r="M24" s="8"/>
    </row>
    <row r="25" spans="1:13">
      <c r="B25" s="339" t="s">
        <v>119</v>
      </c>
      <c r="C25" s="340"/>
      <c r="D25" s="340"/>
      <c r="E25" s="340"/>
      <c r="F25" s="340"/>
      <c r="G25" s="340"/>
      <c r="H25" s="340"/>
      <c r="I25" s="340"/>
      <c r="J25" s="340"/>
      <c r="K25" s="21"/>
      <c r="L25" s="21"/>
      <c r="M25" s="8"/>
    </row>
    <row r="26" spans="1:13">
      <c r="B26" s="341" t="s">
        <v>120</v>
      </c>
      <c r="C26" s="342"/>
      <c r="D26" s="342"/>
      <c r="E26" s="342"/>
      <c r="F26" s="342"/>
      <c r="G26" s="342"/>
      <c r="H26" s="342"/>
      <c r="I26" s="342"/>
      <c r="J26" s="342"/>
      <c r="M26" s="8"/>
    </row>
    <row r="27" spans="1:13" ht="22.5" customHeight="1">
      <c r="B27" s="342"/>
      <c r="C27" s="342"/>
      <c r="D27" s="342"/>
      <c r="E27" s="342"/>
      <c r="F27" s="342"/>
      <c r="G27" s="342"/>
      <c r="H27" s="342"/>
      <c r="I27" s="342"/>
      <c r="J27" s="342"/>
      <c r="M27" s="8"/>
    </row>
    <row r="32" spans="1:13">
      <c r="B32" s="84"/>
      <c r="M32" s="8"/>
    </row>
  </sheetData>
  <mergeCells count="8">
    <mergeCell ref="B25:J25"/>
    <mergeCell ref="B26:J27"/>
    <mergeCell ref="A1:J1"/>
    <mergeCell ref="A2:B2"/>
    <mergeCell ref="C2:J2"/>
    <mergeCell ref="G3:H3"/>
    <mergeCell ref="I3:J3"/>
    <mergeCell ref="F13:J16"/>
  </mergeCells>
  <pageMargins left="0.78740157480314965" right="0.78740157480314965" top="0.98425196850393704" bottom="0.98425196850393704" header="0.51181102362204722" footer="0.51181102362204722"/>
  <pageSetup paperSize="9" scale="84" orientation="landscape" r:id="rId1"/>
  <headerFooter alignWithMargins="0">
    <oddHeader>&amp;L&amp;"Arial,Fett"&amp;12Wirtschaftsplan
für Eigenbetriebe, Anstalten und Stiftungen öff. Rechts</oddHeader>
    <oddFooter>&amp;L&amp;F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O46"/>
  <sheetViews>
    <sheetView showZeros="0" view="pageLayout" topLeftCell="A10" zoomScaleNormal="100" workbookViewId="0">
      <selection activeCell="A15" sqref="A15:G15"/>
    </sheetView>
  </sheetViews>
  <sheetFormatPr baseColWidth="10" defaultColWidth="5" defaultRowHeight="12.75"/>
  <cols>
    <col min="1" max="1" width="4.28515625" style="8" customWidth="1"/>
    <col min="2" max="2" width="48.7109375" style="8" customWidth="1"/>
    <col min="3" max="3" width="33.42578125" style="8" customWidth="1"/>
    <col min="4" max="4" width="16.42578125" style="8" customWidth="1"/>
    <col min="5" max="5" width="9.28515625" style="8" customWidth="1"/>
    <col min="6" max="13" width="12.7109375" style="8" customWidth="1"/>
    <col min="14" max="16384" width="5" style="8"/>
  </cols>
  <sheetData>
    <row r="1" spans="1:14" ht="18">
      <c r="A1" s="356" t="s">
        <v>6</v>
      </c>
      <c r="B1" s="357"/>
      <c r="C1" s="357"/>
      <c r="D1" s="357"/>
      <c r="E1" s="357"/>
      <c r="F1" s="357"/>
      <c r="G1" s="357"/>
      <c r="H1" s="357"/>
      <c r="I1" s="357"/>
      <c r="J1" s="357"/>
      <c r="K1" s="357"/>
      <c r="L1" s="357"/>
      <c r="M1" s="358"/>
    </row>
    <row r="2" spans="1:14" ht="18" customHeight="1">
      <c r="A2" s="359" t="s">
        <v>121</v>
      </c>
      <c r="B2" s="360"/>
      <c r="C2" s="334" t="s">
        <v>190</v>
      </c>
      <c r="D2" s="334"/>
      <c r="E2" s="334"/>
      <c r="F2" s="334"/>
      <c r="G2" s="334"/>
      <c r="H2" s="334"/>
      <c r="I2" s="334"/>
      <c r="J2" s="334"/>
      <c r="K2" s="334"/>
      <c r="L2" s="334"/>
      <c r="M2" s="335"/>
    </row>
    <row r="3" spans="1:14" ht="18" customHeight="1">
      <c r="A3" s="182"/>
      <c r="B3" s="183"/>
      <c r="C3" s="87"/>
      <c r="D3" s="87"/>
      <c r="E3" s="87"/>
      <c r="F3" s="87"/>
      <c r="G3" s="87"/>
      <c r="H3" s="87"/>
      <c r="I3" s="87"/>
      <c r="J3" s="336" t="s">
        <v>11</v>
      </c>
      <c r="K3" s="337"/>
      <c r="L3" s="338" t="s">
        <v>12</v>
      </c>
      <c r="M3" s="337"/>
    </row>
    <row r="4" spans="1:14" ht="25.5">
      <c r="A4" s="184" t="s">
        <v>22</v>
      </c>
      <c r="B4" s="185" t="s">
        <v>59</v>
      </c>
      <c r="C4" s="186" t="s">
        <v>122</v>
      </c>
      <c r="D4" s="354" t="s">
        <v>123</v>
      </c>
      <c r="E4" s="187" t="s">
        <v>124</v>
      </c>
      <c r="F4" s="40" t="s">
        <v>14</v>
      </c>
      <c r="G4" s="40" t="s">
        <v>14</v>
      </c>
      <c r="H4" s="40" t="s">
        <v>15</v>
      </c>
      <c r="I4" s="40" t="s">
        <v>16</v>
      </c>
      <c r="J4" s="40" t="s">
        <v>21</v>
      </c>
      <c r="K4" s="40" t="s">
        <v>21</v>
      </c>
      <c r="L4" s="42" t="s">
        <v>21</v>
      </c>
      <c r="M4" s="43" t="s">
        <v>21</v>
      </c>
      <c r="N4" s="188"/>
    </row>
    <row r="5" spans="1:14" ht="39.75" customHeight="1">
      <c r="A5" s="189"/>
      <c r="B5" s="190"/>
      <c r="C5" s="190"/>
      <c r="D5" s="355"/>
      <c r="E5" s="190" t="s">
        <v>125</v>
      </c>
      <c r="F5" s="92">
        <v>2015</v>
      </c>
      <c r="G5" s="92">
        <v>2016</v>
      </c>
      <c r="H5" s="92">
        <v>2017</v>
      </c>
      <c r="I5" s="92">
        <v>2017</v>
      </c>
      <c r="J5" s="93">
        <v>2018</v>
      </c>
      <c r="K5" s="93">
        <v>2019</v>
      </c>
      <c r="L5" s="94">
        <v>2020</v>
      </c>
      <c r="M5" s="93">
        <v>2021</v>
      </c>
    </row>
    <row r="6" spans="1:14">
      <c r="A6" s="191">
        <v>1</v>
      </c>
      <c r="B6" s="192" t="s">
        <v>126</v>
      </c>
      <c r="C6" s="193"/>
      <c r="D6" s="193"/>
      <c r="E6" s="194"/>
      <c r="F6" s="195"/>
      <c r="G6" s="195"/>
      <c r="H6" s="195"/>
      <c r="I6" s="196"/>
      <c r="J6" s="196"/>
      <c r="K6" s="197"/>
      <c r="L6" s="195"/>
      <c r="M6" s="196"/>
    </row>
    <row r="7" spans="1:14">
      <c r="A7" s="191"/>
      <c r="B7" s="198" t="s">
        <v>127</v>
      </c>
      <c r="C7" s="199" t="s">
        <v>128</v>
      </c>
      <c r="D7" s="199"/>
      <c r="E7" s="194"/>
      <c r="F7" s="200"/>
      <c r="G7" s="200"/>
      <c r="H7" s="200"/>
      <c r="I7" s="201"/>
      <c r="J7" s="196"/>
      <c r="K7" s="197"/>
      <c r="L7" s="195"/>
      <c r="M7" s="196"/>
    </row>
    <row r="8" spans="1:14">
      <c r="A8" s="191"/>
      <c r="B8" s="192"/>
      <c r="C8" s="199" t="s">
        <v>129</v>
      </c>
      <c r="D8" s="199"/>
      <c r="E8" s="194"/>
      <c r="F8" s="200"/>
      <c r="G8" s="200"/>
      <c r="H8" s="200"/>
      <c r="I8" s="201"/>
      <c r="J8" s="196"/>
      <c r="K8" s="197"/>
      <c r="L8" s="195"/>
      <c r="M8" s="196"/>
    </row>
    <row r="9" spans="1:14">
      <c r="A9" s="191"/>
      <c r="B9" s="198" t="s">
        <v>130</v>
      </c>
      <c r="C9" s="199" t="s">
        <v>130</v>
      </c>
      <c r="D9" s="199"/>
      <c r="E9" s="194"/>
      <c r="F9" s="200"/>
      <c r="G9" s="200"/>
      <c r="H9" s="200"/>
      <c r="I9" s="201"/>
      <c r="J9" s="196"/>
      <c r="K9" s="197"/>
      <c r="L9" s="195"/>
      <c r="M9" s="196"/>
      <c r="N9" s="117"/>
    </row>
    <row r="10" spans="1:14">
      <c r="A10" s="191"/>
      <c r="B10" s="198" t="s">
        <v>131</v>
      </c>
      <c r="C10" s="199" t="s">
        <v>128</v>
      </c>
      <c r="D10" s="199"/>
      <c r="E10" s="194"/>
      <c r="F10" s="200"/>
      <c r="G10" s="200"/>
      <c r="H10" s="200"/>
      <c r="I10" s="201"/>
      <c r="J10" s="196"/>
      <c r="K10" s="197"/>
      <c r="L10" s="195"/>
      <c r="M10" s="196"/>
      <c r="N10" s="117"/>
    </row>
    <row r="11" spans="1:14">
      <c r="A11" s="191"/>
      <c r="B11" s="192"/>
      <c r="C11" s="199" t="s">
        <v>129</v>
      </c>
      <c r="D11" s="199"/>
      <c r="E11" s="194"/>
      <c r="F11" s="200"/>
      <c r="G11" s="200"/>
      <c r="H11" s="195"/>
      <c r="I11" s="201"/>
      <c r="J11" s="196"/>
      <c r="K11" s="197"/>
      <c r="L11" s="195"/>
      <c r="M11" s="196"/>
      <c r="N11" s="117"/>
    </row>
    <row r="12" spans="1:14">
      <c r="A12" s="191"/>
      <c r="B12" s="198" t="s">
        <v>130</v>
      </c>
      <c r="C12" s="193" t="s">
        <v>132</v>
      </c>
      <c r="D12" s="193"/>
      <c r="E12" s="194"/>
      <c r="F12" s="202"/>
      <c r="G12" s="202"/>
      <c r="H12" s="203"/>
      <c r="I12" s="201"/>
      <c r="J12" s="196"/>
      <c r="K12" s="197"/>
      <c r="L12" s="195"/>
      <c r="M12" s="196"/>
      <c r="N12" s="117"/>
    </row>
    <row r="13" spans="1:14">
      <c r="A13" s="191"/>
      <c r="B13" s="204" t="s">
        <v>133</v>
      </c>
      <c r="C13" s="205"/>
      <c r="D13" s="206">
        <f>SUM(D6:D12)</f>
        <v>0</v>
      </c>
      <c r="E13" s="207"/>
      <c r="F13" s="206">
        <f>SUM(F6:F12)</f>
        <v>0</v>
      </c>
      <c r="G13" s="206">
        <f t="shared" ref="G13:M13" si="0">SUM(G6:G12)</f>
        <v>0</v>
      </c>
      <c r="H13" s="208">
        <f t="shared" si="0"/>
        <v>0</v>
      </c>
      <c r="I13" s="206">
        <f t="shared" si="0"/>
        <v>0</v>
      </c>
      <c r="J13" s="206">
        <f t="shared" si="0"/>
        <v>0</v>
      </c>
      <c r="K13" s="209">
        <f t="shared" si="0"/>
        <v>0</v>
      </c>
      <c r="L13" s="208">
        <f t="shared" si="0"/>
        <v>0</v>
      </c>
      <c r="M13" s="206">
        <f t="shared" si="0"/>
        <v>0</v>
      </c>
      <c r="N13" s="117"/>
    </row>
    <row r="14" spans="1:14">
      <c r="A14" s="191"/>
      <c r="B14" s="198"/>
      <c r="C14" s="193"/>
      <c r="D14" s="193"/>
      <c r="E14" s="194"/>
      <c r="F14" s="200"/>
      <c r="G14" s="200"/>
      <c r="H14" s="195"/>
      <c r="I14" s="201"/>
      <c r="J14" s="196"/>
      <c r="K14" s="197"/>
      <c r="L14" s="195"/>
      <c r="M14" s="196"/>
      <c r="N14" s="117"/>
    </row>
    <row r="15" spans="1:14">
      <c r="A15" s="191">
        <v>2</v>
      </c>
      <c r="B15" s="192" t="s">
        <v>134</v>
      </c>
      <c r="C15" s="193"/>
      <c r="D15" s="193"/>
      <c r="E15" s="194"/>
      <c r="F15" s="200"/>
      <c r="G15" s="200"/>
      <c r="H15" s="195"/>
      <c r="I15" s="201"/>
      <c r="J15" s="196"/>
      <c r="K15" s="197"/>
      <c r="L15" s="195"/>
      <c r="M15" s="196"/>
      <c r="N15" s="117"/>
    </row>
    <row r="16" spans="1:14">
      <c r="A16" s="191"/>
      <c r="B16" s="198" t="s">
        <v>135</v>
      </c>
      <c r="C16" s="199" t="s">
        <v>128</v>
      </c>
      <c r="D16" s="199"/>
      <c r="E16" s="194"/>
      <c r="F16" s="200"/>
      <c r="G16" s="200"/>
      <c r="H16" s="195"/>
      <c r="I16" s="201"/>
      <c r="J16" s="196"/>
      <c r="K16" s="197"/>
      <c r="L16" s="195"/>
      <c r="M16" s="196"/>
      <c r="N16" s="117"/>
    </row>
    <row r="17" spans="1:14">
      <c r="A17" s="191"/>
      <c r="B17" s="192"/>
      <c r="C17" s="199" t="s">
        <v>129</v>
      </c>
      <c r="D17" s="199"/>
      <c r="E17" s="194"/>
      <c r="F17" s="195"/>
      <c r="G17" s="195"/>
      <c r="H17" s="195"/>
      <c r="I17" s="201"/>
      <c r="J17" s="196"/>
      <c r="K17" s="197"/>
      <c r="L17" s="195"/>
      <c r="M17" s="196"/>
      <c r="N17" s="117"/>
    </row>
    <row r="18" spans="1:14">
      <c r="A18" s="191"/>
      <c r="B18" s="210" t="s">
        <v>130</v>
      </c>
      <c r="C18" s="211" t="s">
        <v>132</v>
      </c>
      <c r="D18" s="211"/>
      <c r="E18" s="212"/>
      <c r="F18" s="203"/>
      <c r="G18" s="203"/>
      <c r="H18" s="203"/>
      <c r="I18" s="201"/>
      <c r="J18" s="196"/>
      <c r="K18" s="213"/>
      <c r="L18" s="195"/>
      <c r="M18" s="195"/>
      <c r="N18" s="117"/>
    </row>
    <row r="19" spans="1:14">
      <c r="A19" s="214"/>
      <c r="B19" s="215" t="s">
        <v>136</v>
      </c>
      <c r="C19" s="207"/>
      <c r="D19" s="208">
        <f>SUM(D14:D18)</f>
        <v>0</v>
      </c>
      <c r="E19" s="216"/>
      <c r="F19" s="208">
        <f>SUM(F14:F18)</f>
        <v>0</v>
      </c>
      <c r="G19" s="208">
        <f t="shared" ref="G19:M19" si="1">SUM(G14:G18)</f>
        <v>0</v>
      </c>
      <c r="H19" s="208">
        <f t="shared" si="1"/>
        <v>0</v>
      </c>
      <c r="I19" s="208">
        <f t="shared" si="1"/>
        <v>0</v>
      </c>
      <c r="J19" s="208">
        <f t="shared" si="1"/>
        <v>0</v>
      </c>
      <c r="K19" s="208">
        <f t="shared" si="1"/>
        <v>0</v>
      </c>
      <c r="L19" s="208">
        <f t="shared" si="1"/>
        <v>0</v>
      </c>
      <c r="M19" s="208">
        <f t="shared" si="1"/>
        <v>0</v>
      </c>
      <c r="N19" s="117"/>
    </row>
    <row r="20" spans="1:14" s="225" customFormat="1">
      <c r="A20" s="214"/>
      <c r="B20" s="217"/>
      <c r="C20" s="218"/>
      <c r="D20" s="219"/>
      <c r="E20" s="220"/>
      <c r="F20" s="221"/>
      <c r="G20" s="221"/>
      <c r="H20" s="221"/>
      <c r="I20" s="222"/>
      <c r="J20" s="223"/>
      <c r="K20" s="223"/>
      <c r="L20" s="221"/>
      <c r="M20" s="221"/>
      <c r="N20" s="224"/>
    </row>
    <row r="21" spans="1:14">
      <c r="A21" s="226">
        <v>3</v>
      </c>
      <c r="B21" s="227" t="s">
        <v>137</v>
      </c>
      <c r="C21" s="228"/>
      <c r="D21" s="228"/>
      <c r="E21" s="194"/>
      <c r="F21" s="195"/>
      <c r="G21" s="195"/>
      <c r="H21" s="195"/>
      <c r="I21" s="200"/>
      <c r="J21" s="195"/>
      <c r="K21" s="213"/>
      <c r="L21" s="195"/>
      <c r="M21" s="195"/>
      <c r="N21" s="117"/>
    </row>
    <row r="22" spans="1:14">
      <c r="A22" s="226"/>
      <c r="B22" s="229" t="s">
        <v>138</v>
      </c>
      <c r="C22" s="230" t="s">
        <v>128</v>
      </c>
      <c r="D22" s="230"/>
      <c r="E22" s="194"/>
      <c r="F22" s="195"/>
      <c r="G22" s="195"/>
      <c r="H22" s="195"/>
      <c r="I22" s="200"/>
      <c r="J22" s="195"/>
      <c r="K22" s="213"/>
      <c r="L22" s="195"/>
      <c r="M22" s="195"/>
      <c r="N22" s="117"/>
    </row>
    <row r="23" spans="1:14">
      <c r="A23" s="226"/>
      <c r="B23" s="227"/>
      <c r="C23" s="230" t="s">
        <v>129</v>
      </c>
      <c r="D23" s="230"/>
      <c r="E23" s="194"/>
      <c r="F23" s="195"/>
      <c r="G23" s="195"/>
      <c r="H23" s="195"/>
      <c r="I23" s="200"/>
      <c r="J23" s="195"/>
      <c r="K23" s="213"/>
      <c r="L23" s="195"/>
      <c r="M23" s="195"/>
      <c r="N23" s="117"/>
    </row>
    <row r="24" spans="1:14">
      <c r="A24" s="226"/>
      <c r="B24" s="229" t="s">
        <v>130</v>
      </c>
      <c r="C24" s="231" t="s">
        <v>132</v>
      </c>
      <c r="D24" s="232"/>
      <c r="E24" s="233"/>
      <c r="F24" s="195"/>
      <c r="G24" s="195"/>
      <c r="H24" s="195"/>
      <c r="I24" s="200"/>
      <c r="J24" s="195"/>
      <c r="K24" s="213"/>
      <c r="L24" s="195"/>
      <c r="M24" s="195"/>
      <c r="N24" s="117"/>
    </row>
    <row r="25" spans="1:14">
      <c r="A25" s="226"/>
      <c r="B25" s="204" t="s">
        <v>139</v>
      </c>
      <c r="C25" s="205"/>
      <c r="D25" s="208">
        <f>SUM(D20:D24)</f>
        <v>0</v>
      </c>
      <c r="E25" s="207"/>
      <c r="F25" s="208">
        <f>SUM(F20:F24)</f>
        <v>0</v>
      </c>
      <c r="G25" s="208">
        <f t="shared" ref="G25:M25" si="2">SUM(G20:G24)</f>
        <v>0</v>
      </c>
      <c r="H25" s="208">
        <f t="shared" si="2"/>
        <v>0</v>
      </c>
      <c r="I25" s="208">
        <f t="shared" si="2"/>
        <v>0</v>
      </c>
      <c r="J25" s="208">
        <f t="shared" si="2"/>
        <v>0</v>
      </c>
      <c r="K25" s="208">
        <f t="shared" si="2"/>
        <v>0</v>
      </c>
      <c r="L25" s="208">
        <f t="shared" si="2"/>
        <v>0</v>
      </c>
      <c r="M25" s="208">
        <f t="shared" si="2"/>
        <v>0</v>
      </c>
      <c r="N25" s="117"/>
    </row>
    <row r="26" spans="1:14">
      <c r="A26" s="226"/>
      <c r="B26" s="234"/>
      <c r="C26" s="228"/>
      <c r="D26" s="228"/>
      <c r="E26" s="194"/>
      <c r="F26" s="195"/>
      <c r="G26" s="195"/>
      <c r="H26" s="195"/>
      <c r="I26" s="200"/>
      <c r="J26" s="195"/>
      <c r="K26" s="213"/>
      <c r="L26" s="195"/>
      <c r="M26" s="195"/>
      <c r="N26" s="117"/>
    </row>
    <row r="27" spans="1:14" ht="33" customHeight="1">
      <c r="A27" s="235">
        <v>4</v>
      </c>
      <c r="B27" s="236" t="s">
        <v>140</v>
      </c>
      <c r="C27" s="228"/>
      <c r="D27" s="228"/>
      <c r="E27" s="194"/>
      <c r="F27" s="195"/>
      <c r="G27" s="195"/>
      <c r="H27" s="195"/>
      <c r="I27" s="200"/>
      <c r="J27" s="195"/>
      <c r="K27" s="213"/>
      <c r="L27" s="195"/>
      <c r="M27" s="195"/>
      <c r="N27" s="117"/>
    </row>
    <row r="28" spans="1:14">
      <c r="A28" s="191"/>
      <c r="B28" s="198" t="s">
        <v>141</v>
      </c>
      <c r="C28" s="199" t="s">
        <v>128</v>
      </c>
      <c r="D28" s="199"/>
      <c r="E28" s="194"/>
      <c r="F28" s="195"/>
      <c r="G28" s="195"/>
      <c r="H28" s="195"/>
      <c r="I28" s="201"/>
      <c r="J28" s="196"/>
      <c r="K28" s="197"/>
      <c r="L28" s="195"/>
      <c r="M28" s="196"/>
      <c r="N28" s="117"/>
    </row>
    <row r="29" spans="1:14">
      <c r="A29" s="191"/>
      <c r="B29" s="192"/>
      <c r="C29" s="199" t="s">
        <v>129</v>
      </c>
      <c r="D29" s="199"/>
      <c r="E29" s="194"/>
      <c r="F29" s="195"/>
      <c r="G29" s="195"/>
      <c r="H29" s="195"/>
      <c r="I29" s="201"/>
      <c r="J29" s="196"/>
      <c r="K29" s="197"/>
      <c r="L29" s="195"/>
      <c r="M29" s="196"/>
      <c r="N29" s="117"/>
    </row>
    <row r="30" spans="1:14">
      <c r="A30" s="191"/>
      <c r="B30" s="210" t="s">
        <v>130</v>
      </c>
      <c r="C30" s="193" t="s">
        <v>132</v>
      </c>
      <c r="D30" s="193"/>
      <c r="E30" s="194"/>
      <c r="F30" s="195"/>
      <c r="G30" s="195"/>
      <c r="H30" s="195"/>
      <c r="I30" s="201"/>
      <c r="J30" s="196"/>
      <c r="K30" s="197"/>
      <c r="L30" s="195"/>
      <c r="M30" s="196"/>
      <c r="N30" s="117"/>
    </row>
    <row r="31" spans="1:14">
      <c r="A31" s="237"/>
      <c r="B31" s="238" t="s">
        <v>142</v>
      </c>
      <c r="C31" s="205"/>
      <c r="D31" s="208">
        <f>SUM(D26:D30)</f>
        <v>0</v>
      </c>
      <c r="E31" s="205"/>
      <c r="F31" s="208">
        <f>SUM(F26:F30)</f>
        <v>0</v>
      </c>
      <c r="G31" s="208">
        <f t="shared" ref="G31:M31" si="3">SUM(G26:G30)</f>
        <v>0</v>
      </c>
      <c r="H31" s="208">
        <f t="shared" si="3"/>
        <v>0</v>
      </c>
      <c r="I31" s="208">
        <f t="shared" si="3"/>
        <v>0</v>
      </c>
      <c r="J31" s="208">
        <f t="shared" si="3"/>
        <v>0</v>
      </c>
      <c r="K31" s="208">
        <f t="shared" si="3"/>
        <v>0</v>
      </c>
      <c r="L31" s="208">
        <f t="shared" si="3"/>
        <v>0</v>
      </c>
      <c r="M31" s="208">
        <f t="shared" si="3"/>
        <v>0</v>
      </c>
      <c r="N31" s="117"/>
    </row>
    <row r="32" spans="1:14">
      <c r="A32" s="191">
        <v>5</v>
      </c>
      <c r="B32" s="192" t="s">
        <v>143</v>
      </c>
      <c r="C32" s="193"/>
      <c r="D32" s="193"/>
      <c r="E32" s="194"/>
      <c r="F32" s="195"/>
      <c r="G32" s="195"/>
      <c r="H32" s="195"/>
      <c r="I32" s="201"/>
      <c r="J32" s="196"/>
      <c r="K32" s="197"/>
      <c r="L32" s="195"/>
      <c r="M32" s="196"/>
      <c r="N32" s="117"/>
    </row>
    <row r="33" spans="1:15">
      <c r="A33" s="191"/>
      <c r="B33" s="198" t="s">
        <v>144</v>
      </c>
      <c r="C33" s="199" t="s">
        <v>128</v>
      </c>
      <c r="D33" s="199"/>
      <c r="E33" s="194"/>
      <c r="F33" s="195"/>
      <c r="G33" s="195"/>
      <c r="H33" s="195"/>
      <c r="I33" s="196"/>
      <c r="J33" s="196"/>
      <c r="K33" s="197"/>
      <c r="L33" s="195"/>
      <c r="M33" s="196"/>
      <c r="N33" s="117"/>
    </row>
    <row r="34" spans="1:15">
      <c r="A34" s="191"/>
      <c r="B34" s="192"/>
      <c r="C34" s="199" t="s">
        <v>129</v>
      </c>
      <c r="D34" s="199"/>
      <c r="E34" s="194"/>
      <c r="F34" s="195"/>
      <c r="G34" s="195"/>
      <c r="H34" s="195"/>
      <c r="I34" s="196"/>
      <c r="J34" s="196"/>
      <c r="K34" s="197"/>
      <c r="L34" s="195"/>
      <c r="M34" s="196"/>
      <c r="N34" s="117"/>
    </row>
    <row r="35" spans="1:15">
      <c r="A35" s="191"/>
      <c r="B35" s="198" t="s">
        <v>130</v>
      </c>
      <c r="C35" s="193" t="s">
        <v>132</v>
      </c>
      <c r="D35" s="193"/>
      <c r="E35" s="194"/>
      <c r="F35" s="195"/>
      <c r="G35" s="195"/>
      <c r="H35" s="195"/>
      <c r="I35" s="196"/>
      <c r="J35" s="195"/>
      <c r="K35" s="213"/>
      <c r="L35" s="195"/>
      <c r="M35" s="195"/>
      <c r="N35" s="117"/>
    </row>
    <row r="36" spans="1:15">
      <c r="A36" s="191"/>
      <c r="B36" s="204" t="s">
        <v>145</v>
      </c>
      <c r="C36" s="239"/>
      <c r="D36" s="208">
        <f>SUM(D32:D35)</f>
        <v>0</v>
      </c>
      <c r="E36" s="240"/>
      <c r="F36" s="208">
        <f>SUM(F32:F35)</f>
        <v>0</v>
      </c>
      <c r="G36" s="208">
        <f t="shared" ref="G36:M36" si="4">SUM(G32:G35)</f>
        <v>0</v>
      </c>
      <c r="H36" s="208">
        <f t="shared" si="4"/>
        <v>0</v>
      </c>
      <c r="I36" s="208">
        <f t="shared" si="4"/>
        <v>0</v>
      </c>
      <c r="J36" s="208">
        <f t="shared" si="4"/>
        <v>0</v>
      </c>
      <c r="K36" s="208">
        <f t="shared" si="4"/>
        <v>0</v>
      </c>
      <c r="L36" s="208">
        <f t="shared" si="4"/>
        <v>0</v>
      </c>
      <c r="M36" s="208">
        <f t="shared" si="4"/>
        <v>0</v>
      </c>
      <c r="N36" s="117"/>
    </row>
    <row r="37" spans="1:15" ht="19.5" customHeight="1">
      <c r="A37" s="241">
        <v>6</v>
      </c>
      <c r="B37" s="242" t="s">
        <v>146</v>
      </c>
      <c r="C37" s="193"/>
      <c r="D37" s="193"/>
      <c r="E37" s="194"/>
      <c r="F37" s="195">
        <f>+Vermögensplan!C16-F36-F31-F25-F19-F13</f>
        <v>224.02</v>
      </c>
      <c r="G37" s="195">
        <f>+Vermögensplan!D16-G36-G31-G25-G19-G13</f>
        <v>268.18</v>
      </c>
      <c r="H37" s="195">
        <f>+Vermögensplan!E16-H36-H31-H25-H19-H13</f>
        <v>740</v>
      </c>
      <c r="I37" s="196">
        <f>+Vermögensplan!F16-I36-I31-I25-I19-I13</f>
        <v>789.30600000000004</v>
      </c>
      <c r="J37" s="196">
        <f>+Vermögensplan!G16-J36-J31-J25-J19-J13</f>
        <v>793</v>
      </c>
      <c r="K37" s="196">
        <f>+Vermögensplan!H16-K36-K31-K25-K19-K13</f>
        <v>778</v>
      </c>
      <c r="L37" s="196">
        <f>+Vermögensplan!I16-L36-L31-L25-L19-L13</f>
        <v>700</v>
      </c>
      <c r="M37" s="196">
        <f>+Vermögensplan!J16-M36-M31-M25-M19-M13</f>
        <v>700</v>
      </c>
      <c r="N37" s="243"/>
      <c r="O37" s="243"/>
    </row>
    <row r="38" spans="1:15">
      <c r="A38" s="191"/>
      <c r="B38" s="192"/>
      <c r="C38" s="193"/>
      <c r="D38" s="193"/>
      <c r="E38" s="194"/>
      <c r="F38" s="195"/>
      <c r="G38" s="195"/>
      <c r="H38" s="195"/>
      <c r="I38" s="196"/>
      <c r="J38" s="195"/>
      <c r="K38" s="213"/>
      <c r="L38" s="244"/>
      <c r="M38" s="195"/>
      <c r="N38" s="117"/>
    </row>
    <row r="39" spans="1:15">
      <c r="A39" s="245"/>
      <c r="B39" s="246" t="s">
        <v>147</v>
      </c>
      <c r="C39" s="247"/>
      <c r="D39" s="247">
        <f>+D37+D36+D31+D25+D19+D13</f>
        <v>0</v>
      </c>
      <c r="E39" s="248"/>
      <c r="F39" s="249">
        <f t="shared" ref="F39:M39" si="5">+F37+F36+F31+F25+F19+F13</f>
        <v>224.02</v>
      </c>
      <c r="G39" s="249">
        <f t="shared" si="5"/>
        <v>268.18</v>
      </c>
      <c r="H39" s="249">
        <f t="shared" si="5"/>
        <v>740</v>
      </c>
      <c r="I39" s="249">
        <f t="shared" si="5"/>
        <v>789.30600000000004</v>
      </c>
      <c r="J39" s="249">
        <f t="shared" si="5"/>
        <v>793</v>
      </c>
      <c r="K39" s="249">
        <f t="shared" si="5"/>
        <v>778</v>
      </c>
      <c r="L39" s="249">
        <f t="shared" si="5"/>
        <v>700</v>
      </c>
      <c r="M39" s="249">
        <f t="shared" si="5"/>
        <v>700</v>
      </c>
      <c r="N39" s="117"/>
    </row>
    <row r="40" spans="1:15">
      <c r="N40" s="117"/>
    </row>
    <row r="41" spans="1:15">
      <c r="A41" s="250">
        <v>1</v>
      </c>
      <c r="B41" s="251" t="s">
        <v>148</v>
      </c>
      <c r="N41" s="117"/>
    </row>
    <row r="42" spans="1:15">
      <c r="A42" s="252"/>
      <c r="B42" s="253"/>
      <c r="N42" s="117"/>
    </row>
    <row r="43" spans="1:15">
      <c r="N43" s="117"/>
    </row>
    <row r="44" spans="1:15">
      <c r="N44" s="117"/>
    </row>
    <row r="45" spans="1:15">
      <c r="N45" s="117"/>
    </row>
    <row r="46" spans="1:15">
      <c r="N46" s="117"/>
    </row>
  </sheetData>
  <mergeCells count="6">
    <mergeCell ref="D4:D5"/>
    <mergeCell ref="A1:M1"/>
    <mergeCell ref="A2:B2"/>
    <mergeCell ref="C2:M2"/>
    <mergeCell ref="J3:K3"/>
    <mergeCell ref="L3:M3"/>
  </mergeCells>
  <pageMargins left="0.78740157480314965" right="0.78740157480314965" top="0.98425196850393704" bottom="0.98425196850393704" header="0.51181102362204722" footer="0.51181102362204722"/>
  <pageSetup paperSize="9" scale="61" orientation="landscape" r:id="rId1"/>
  <headerFooter alignWithMargins="0">
    <oddHeader>&amp;L&amp;"Arial,Fett"&amp;12Wirtschaftsplan
für Eigenbetriebe, Anstalten und Stiftungen öff. Rechts&amp;RAlle Angaben in T€, sofern nicht anders angegeben</oddHeader>
    <oddFooter>&amp;L&amp;F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N40"/>
  <sheetViews>
    <sheetView showZeros="0" view="pageLayout" zoomScaleNormal="100" workbookViewId="0">
      <selection activeCell="J14" sqref="J14"/>
    </sheetView>
  </sheetViews>
  <sheetFormatPr baseColWidth="10" defaultColWidth="1.42578125" defaultRowHeight="12.75" outlineLevelCol="1"/>
  <cols>
    <col min="1" max="1" width="6.42578125" style="8" bestFit="1" customWidth="1"/>
    <col min="2" max="2" width="44.28515625" style="8" customWidth="1"/>
    <col min="3" max="4" width="0" style="8" hidden="1" customWidth="1" outlineLevel="1"/>
    <col min="5" max="5" width="0.42578125" style="8" hidden="1" customWidth="1" outlineLevel="1"/>
    <col min="6" max="8" width="14.7109375" style="8" customWidth="1" outlineLevel="1"/>
    <col min="9" max="9" width="14.7109375" style="8" hidden="1" customWidth="1" outlineLevel="1"/>
    <col min="10" max="13" width="14.7109375" style="8" customWidth="1" outlineLevel="1"/>
    <col min="14" max="16384" width="1.42578125" style="8"/>
  </cols>
  <sheetData>
    <row r="1" spans="1:13" ht="18">
      <c r="A1" s="312" t="s">
        <v>7</v>
      </c>
      <c r="B1" s="313"/>
      <c r="C1" s="313"/>
      <c r="D1" s="313"/>
      <c r="E1" s="313"/>
      <c r="F1" s="313"/>
      <c r="G1" s="313"/>
      <c r="H1" s="313"/>
      <c r="I1" s="313"/>
      <c r="J1" s="313"/>
      <c r="K1" s="313"/>
      <c r="L1" s="313"/>
      <c r="M1" s="314"/>
    </row>
    <row r="2" spans="1:13" ht="15.75">
      <c r="A2" s="315" t="s">
        <v>57</v>
      </c>
      <c r="B2" s="316"/>
      <c r="C2" s="333"/>
      <c r="D2" s="343" t="s">
        <v>190</v>
      </c>
      <c r="E2" s="343"/>
      <c r="F2" s="343"/>
      <c r="G2" s="343"/>
      <c r="H2" s="343"/>
      <c r="I2" s="343"/>
      <c r="J2" s="343"/>
      <c r="K2" s="343"/>
      <c r="L2" s="343"/>
      <c r="M2" s="344"/>
    </row>
    <row r="3" spans="1:13" ht="17.25" customHeight="1">
      <c r="A3" s="254"/>
      <c r="B3" s="255"/>
      <c r="C3" s="255"/>
      <c r="D3" s="255"/>
      <c r="E3" s="255"/>
      <c r="F3" s="255"/>
      <c r="G3" s="255"/>
      <c r="H3" s="255"/>
      <c r="I3" s="255"/>
      <c r="J3" s="362" t="s">
        <v>11</v>
      </c>
      <c r="K3" s="363"/>
      <c r="L3" s="364" t="s">
        <v>12</v>
      </c>
      <c r="M3" s="363"/>
    </row>
    <row r="4" spans="1:13" ht="24.75" hidden="1" customHeight="1">
      <c r="A4" s="256"/>
      <c r="B4" s="257"/>
      <c r="C4" s="258"/>
      <c r="D4" s="259"/>
      <c r="E4" s="258"/>
      <c r="F4" s="258"/>
      <c r="G4" s="258"/>
      <c r="H4" s="260" t="s">
        <v>149</v>
      </c>
      <c r="I4" s="261"/>
      <c r="J4" s="258"/>
      <c r="K4" s="258"/>
      <c r="L4" s="258"/>
      <c r="M4" s="258"/>
    </row>
    <row r="5" spans="1:13" ht="14.25" customHeight="1">
      <c r="A5" s="365" t="s">
        <v>22</v>
      </c>
      <c r="B5" s="257"/>
      <c r="C5" s="262" t="s">
        <v>150</v>
      </c>
      <c r="D5" s="263" t="s">
        <v>151</v>
      </c>
      <c r="E5" s="260" t="s">
        <v>152</v>
      </c>
      <c r="F5" s="40" t="s">
        <v>14</v>
      </c>
      <c r="G5" s="40" t="s">
        <v>14</v>
      </c>
      <c r="H5" s="40" t="s">
        <v>15</v>
      </c>
      <c r="I5" s="40" t="s">
        <v>16</v>
      </c>
      <c r="J5" s="40" t="s">
        <v>21</v>
      </c>
      <c r="K5" s="40" t="s">
        <v>21</v>
      </c>
      <c r="L5" s="42" t="s">
        <v>21</v>
      </c>
      <c r="M5" s="43" t="s">
        <v>21</v>
      </c>
    </row>
    <row r="6" spans="1:13" ht="15" customHeight="1">
      <c r="A6" s="366"/>
      <c r="B6" s="264"/>
      <c r="C6" s="265" t="s">
        <v>153</v>
      </c>
      <c r="D6" s="265" t="s">
        <v>153</v>
      </c>
      <c r="E6" s="265"/>
      <c r="F6" s="92">
        <v>2015</v>
      </c>
      <c r="G6" s="92">
        <v>2016</v>
      </c>
      <c r="H6" s="92">
        <v>2017</v>
      </c>
      <c r="I6" s="92" t="s">
        <v>149</v>
      </c>
      <c r="J6" s="93">
        <v>2018</v>
      </c>
      <c r="K6" s="93">
        <v>2019</v>
      </c>
      <c r="L6" s="94">
        <v>2020</v>
      </c>
      <c r="M6" s="93">
        <v>2021</v>
      </c>
    </row>
    <row r="7" spans="1:13" ht="21.75" customHeight="1">
      <c r="A7" s="90"/>
      <c r="B7" s="266" t="s">
        <v>154</v>
      </c>
      <c r="C7" s="267"/>
      <c r="D7" s="151"/>
      <c r="E7" s="151"/>
      <c r="F7" s="151"/>
      <c r="G7" s="151"/>
      <c r="H7" s="151"/>
      <c r="I7" s="117"/>
      <c r="J7" s="151"/>
      <c r="K7" s="151"/>
      <c r="L7" s="151"/>
      <c r="M7" s="151"/>
    </row>
    <row r="8" spans="1:13" ht="17.100000000000001" customHeight="1">
      <c r="A8" s="268" t="s">
        <v>25</v>
      </c>
      <c r="B8" s="113" t="s">
        <v>155</v>
      </c>
      <c r="C8" s="269"/>
      <c r="D8" s="270"/>
      <c r="E8" s="151"/>
      <c r="F8" s="102">
        <v>490</v>
      </c>
      <c r="G8" s="102">
        <v>286</v>
      </c>
      <c r="H8" s="113">
        <f>ROUND(345,-1)</f>
        <v>350</v>
      </c>
      <c r="I8" s="133"/>
      <c r="J8" s="113">
        <v>350</v>
      </c>
      <c r="K8" s="113">
        <v>350</v>
      </c>
      <c r="L8" s="113">
        <v>350</v>
      </c>
      <c r="M8" s="113">
        <v>350</v>
      </c>
    </row>
    <row r="9" spans="1:13" ht="17.100000000000001" customHeight="1">
      <c r="A9" s="268" t="s">
        <v>27</v>
      </c>
      <c r="B9" s="102" t="s">
        <v>156</v>
      </c>
      <c r="C9" s="269"/>
      <c r="D9" s="270"/>
      <c r="E9" s="151"/>
      <c r="F9" s="102">
        <v>605</v>
      </c>
      <c r="G9" s="102">
        <v>545</v>
      </c>
      <c r="H9" s="113">
        <v>750</v>
      </c>
      <c r="I9" s="133"/>
      <c r="J9" s="113">
        <v>750</v>
      </c>
      <c r="K9" s="113">
        <v>750</v>
      </c>
      <c r="L9" s="113">
        <v>750</v>
      </c>
      <c r="M9" s="113">
        <v>750</v>
      </c>
    </row>
    <row r="10" spans="1:13" s="272" customFormat="1" ht="17.100000000000001" customHeight="1">
      <c r="A10" s="271" t="s">
        <v>33</v>
      </c>
      <c r="B10" s="270" t="s">
        <v>157</v>
      </c>
      <c r="C10" s="269"/>
      <c r="D10" s="270"/>
      <c r="E10" s="270"/>
      <c r="F10" s="113">
        <v>0</v>
      </c>
      <c r="G10" s="113">
        <v>0</v>
      </c>
      <c r="H10" s="113">
        <v>0</v>
      </c>
      <c r="I10" s="113"/>
      <c r="J10" s="113">
        <v>0</v>
      </c>
      <c r="K10" s="113">
        <v>0</v>
      </c>
      <c r="L10" s="113">
        <v>0</v>
      </c>
      <c r="M10" s="113">
        <v>0</v>
      </c>
    </row>
    <row r="11" spans="1:13" s="272" customFormat="1" ht="17.100000000000001" customHeight="1">
      <c r="A11" s="273">
        <v>1</v>
      </c>
      <c r="B11" s="274" t="s">
        <v>158</v>
      </c>
      <c r="C11" s="275"/>
      <c r="D11" s="274"/>
      <c r="E11" s="274"/>
      <c r="F11" s="274">
        <f>SUM(F8:F10)</f>
        <v>1095</v>
      </c>
      <c r="G11" s="274">
        <f>SUM(G8:G10)</f>
        <v>831</v>
      </c>
      <c r="H11" s="274">
        <f t="shared" ref="H11:K11" si="0">SUM(H8:H10)</f>
        <v>1100</v>
      </c>
      <c r="I11" s="274">
        <f t="shared" si="0"/>
        <v>0</v>
      </c>
      <c r="J11" s="274">
        <f t="shared" si="0"/>
        <v>1100</v>
      </c>
      <c r="K11" s="274">
        <f t="shared" si="0"/>
        <v>1100</v>
      </c>
      <c r="L11" s="274">
        <f>SUM(L8:L10)</f>
        <v>1100</v>
      </c>
      <c r="M11" s="274">
        <f>SUM(M8:M10)</f>
        <v>1100</v>
      </c>
    </row>
    <row r="12" spans="1:13" s="272" customFormat="1" ht="17.100000000000001" customHeight="1">
      <c r="A12" s="271" t="s">
        <v>36</v>
      </c>
      <c r="B12" s="270" t="s">
        <v>159</v>
      </c>
      <c r="C12" s="269"/>
      <c r="D12" s="270"/>
      <c r="E12" s="270"/>
      <c r="F12" s="113">
        <v>3454</v>
      </c>
      <c r="G12" s="113">
        <v>3938</v>
      </c>
      <c r="H12" s="113">
        <v>3500</v>
      </c>
      <c r="I12" s="276"/>
      <c r="J12" s="113">
        <v>3500</v>
      </c>
      <c r="K12" s="113">
        <v>3500</v>
      </c>
      <c r="L12" s="113">
        <v>3500</v>
      </c>
      <c r="M12" s="113">
        <v>3500</v>
      </c>
    </row>
    <row r="13" spans="1:13" s="272" customFormat="1" ht="17.100000000000001" customHeight="1">
      <c r="A13" s="271" t="s">
        <v>160</v>
      </c>
      <c r="B13" s="270" t="s">
        <v>161</v>
      </c>
      <c r="C13" s="269"/>
      <c r="D13" s="270"/>
      <c r="E13" s="270"/>
      <c r="F13" s="113">
        <f>13725-11</f>
        <v>13714</v>
      </c>
      <c r="G13" s="113">
        <f>16562-32</f>
        <v>16530</v>
      </c>
      <c r="H13" s="113">
        <f>+H32-H12-H11-H15-H16-H18</f>
        <v>15279.482829999997</v>
      </c>
      <c r="I13" s="113">
        <f t="shared" ref="I13:M13" si="1">+I32-I12-I11-I15-I16-I18</f>
        <v>0</v>
      </c>
      <c r="J13" s="113">
        <f t="shared" si="1"/>
        <v>14279.482830000004</v>
      </c>
      <c r="K13" s="113">
        <f t="shared" si="1"/>
        <v>13279.482830000015</v>
      </c>
      <c r="L13" s="113">
        <f t="shared" si="1"/>
        <v>12279.482830000015</v>
      </c>
      <c r="M13" s="113">
        <f t="shared" si="1"/>
        <v>11779.482830000015</v>
      </c>
    </row>
    <row r="14" spans="1:13" s="272" customFormat="1" ht="17.100000000000001" customHeight="1">
      <c r="A14" s="271" t="s">
        <v>162</v>
      </c>
      <c r="B14" s="113" t="s">
        <v>163</v>
      </c>
      <c r="C14" s="277"/>
      <c r="D14" s="277"/>
      <c r="E14" s="277"/>
      <c r="F14" s="113">
        <v>11761</v>
      </c>
      <c r="G14" s="113">
        <v>16296</v>
      </c>
      <c r="H14" s="113">
        <v>1500</v>
      </c>
      <c r="I14" s="276"/>
      <c r="J14" s="113">
        <v>14000</v>
      </c>
      <c r="K14" s="113">
        <v>13000</v>
      </c>
      <c r="L14" s="113">
        <v>12000</v>
      </c>
      <c r="M14" s="113">
        <v>11500</v>
      </c>
    </row>
    <row r="15" spans="1:13" s="272" customFormat="1" ht="17.100000000000001" customHeight="1">
      <c r="A15" s="271" t="s">
        <v>164</v>
      </c>
      <c r="B15" s="270" t="s">
        <v>165</v>
      </c>
      <c r="C15" s="269"/>
      <c r="D15" s="270"/>
      <c r="E15" s="270"/>
      <c r="F15" s="113">
        <v>11</v>
      </c>
      <c r="G15" s="113">
        <v>32</v>
      </c>
      <c r="H15" s="113">
        <v>20</v>
      </c>
      <c r="I15" s="276"/>
      <c r="J15" s="113">
        <v>20</v>
      </c>
      <c r="K15" s="113">
        <v>20</v>
      </c>
      <c r="L15" s="113">
        <f>ROUND(15,-1)</f>
        <v>20</v>
      </c>
      <c r="M15" s="113">
        <f>ROUND(15,-1)</f>
        <v>20</v>
      </c>
    </row>
    <row r="16" spans="1:13" s="272" customFormat="1" ht="17.100000000000001" customHeight="1">
      <c r="A16" s="271" t="s">
        <v>166</v>
      </c>
      <c r="B16" s="270" t="s">
        <v>167</v>
      </c>
      <c r="C16" s="270"/>
      <c r="D16" s="270"/>
      <c r="E16" s="270"/>
      <c r="F16" s="113">
        <v>1</v>
      </c>
      <c r="G16" s="113">
        <v>1</v>
      </c>
      <c r="H16" s="113">
        <v>1</v>
      </c>
      <c r="I16" s="113"/>
      <c r="J16" s="113">
        <v>1</v>
      </c>
      <c r="K16" s="113">
        <v>1</v>
      </c>
      <c r="L16" s="113">
        <v>1</v>
      </c>
      <c r="M16" s="113">
        <v>1</v>
      </c>
    </row>
    <row r="17" spans="1:14" s="272" customFormat="1" ht="17.100000000000001" customHeight="1">
      <c r="A17" s="273">
        <v>2</v>
      </c>
      <c r="B17" s="274" t="s">
        <v>168</v>
      </c>
      <c r="C17" s="274"/>
      <c r="D17" s="274"/>
      <c r="E17" s="274"/>
      <c r="F17" s="274">
        <f>F12+F13+F15+F16</f>
        <v>17180</v>
      </c>
      <c r="G17" s="274">
        <f>G12+G13+G15+G16</f>
        <v>20501</v>
      </c>
      <c r="H17" s="274">
        <f t="shared" ref="H17:M17" si="2">H12+H13+H15+H16</f>
        <v>18800.482829999997</v>
      </c>
      <c r="I17" s="274">
        <f t="shared" si="2"/>
        <v>0</v>
      </c>
      <c r="J17" s="274">
        <f t="shared" si="2"/>
        <v>17800.482830000004</v>
      </c>
      <c r="K17" s="274">
        <f t="shared" si="2"/>
        <v>16800.482830000015</v>
      </c>
      <c r="L17" s="274">
        <f t="shared" si="2"/>
        <v>15800.482830000015</v>
      </c>
      <c r="M17" s="274">
        <f t="shared" si="2"/>
        <v>15300.482830000015</v>
      </c>
    </row>
    <row r="18" spans="1:14" s="272" customFormat="1" ht="17.100000000000001" customHeight="1">
      <c r="A18" s="273">
        <v>3</v>
      </c>
      <c r="B18" s="278" t="s">
        <v>169</v>
      </c>
      <c r="C18" s="278"/>
      <c r="D18" s="278"/>
      <c r="E18" s="278"/>
      <c r="F18" s="278">
        <v>91</v>
      </c>
      <c r="G18" s="278">
        <v>98</v>
      </c>
      <c r="H18" s="278">
        <v>100</v>
      </c>
      <c r="I18" s="279"/>
      <c r="J18" s="278">
        <v>100</v>
      </c>
      <c r="K18" s="278">
        <v>100</v>
      </c>
      <c r="L18" s="278">
        <v>100</v>
      </c>
      <c r="M18" s="278">
        <v>100</v>
      </c>
    </row>
    <row r="19" spans="1:14" s="272" customFormat="1" ht="17.100000000000001" customHeight="1">
      <c r="A19" s="273">
        <v>4</v>
      </c>
      <c r="B19" s="280" t="s">
        <v>170</v>
      </c>
      <c r="C19" s="280"/>
      <c r="D19" s="280"/>
      <c r="E19" s="280"/>
      <c r="F19" s="280">
        <f>F11+F17+F18</f>
        <v>18366</v>
      </c>
      <c r="G19" s="280">
        <f t="shared" ref="G19:M19" si="3">G11+G17+G18</f>
        <v>21430</v>
      </c>
      <c r="H19" s="280">
        <f t="shared" si="3"/>
        <v>20000.482829999997</v>
      </c>
      <c r="I19" s="280">
        <f t="shared" si="3"/>
        <v>0</v>
      </c>
      <c r="J19" s="280">
        <f t="shared" si="3"/>
        <v>19000.482830000004</v>
      </c>
      <c r="K19" s="280">
        <f t="shared" si="3"/>
        <v>18000.482830000015</v>
      </c>
      <c r="L19" s="280">
        <f t="shared" si="3"/>
        <v>17000.482830000015</v>
      </c>
      <c r="M19" s="280">
        <f t="shared" si="3"/>
        <v>16500.482830000015</v>
      </c>
    </row>
    <row r="20" spans="1:14" s="272" customFormat="1" ht="17.100000000000001" customHeight="1">
      <c r="A20" s="273"/>
      <c r="B20" s="281" t="s">
        <v>171</v>
      </c>
      <c r="C20" s="270"/>
      <c r="D20" s="270"/>
      <c r="E20" s="270"/>
      <c r="F20" s="113"/>
      <c r="G20" s="113"/>
      <c r="H20" s="113"/>
      <c r="I20" s="276"/>
      <c r="J20" s="113"/>
      <c r="K20" s="113"/>
      <c r="L20" s="113"/>
      <c r="M20" s="113"/>
    </row>
    <row r="21" spans="1:14" s="272" customFormat="1" ht="17.100000000000001" customHeight="1">
      <c r="A21" s="273">
        <v>5</v>
      </c>
      <c r="B21" s="278" t="s">
        <v>89</v>
      </c>
      <c r="C21" s="278"/>
      <c r="D21" s="278"/>
      <c r="E21" s="278"/>
      <c r="F21" s="278">
        <v>2666</v>
      </c>
      <c r="G21" s="278">
        <f>+F21+Erfolgsplan!D33</f>
        <v>3029.0728300000014</v>
      </c>
      <c r="H21" s="278">
        <f>+G21+Erfolgsplan!E33</f>
        <v>3129.4828299999976</v>
      </c>
      <c r="I21" s="279"/>
      <c r="J21" s="278">
        <f>+H21+Erfolgsplan!J33</f>
        <v>3129.4828300000054</v>
      </c>
      <c r="K21" s="278">
        <f>+J21+Erfolgsplan!K33</f>
        <v>3129.482830000014</v>
      </c>
      <c r="L21" s="278">
        <f>+K21</f>
        <v>3129.482830000014</v>
      </c>
      <c r="M21" s="278">
        <f>+L21</f>
        <v>3129.482830000014</v>
      </c>
    </row>
    <row r="22" spans="1:14" s="272" customFormat="1" ht="17.100000000000001" customHeight="1">
      <c r="A22" s="273">
        <v>6</v>
      </c>
      <c r="B22" s="278" t="s">
        <v>172</v>
      </c>
      <c r="C22" s="278"/>
      <c r="D22" s="278"/>
      <c r="E22" s="278"/>
      <c r="F22" s="278">
        <v>382</v>
      </c>
      <c r="G22" s="278">
        <v>204</v>
      </c>
      <c r="H22" s="278">
        <f>ROUND(46,-1)</f>
        <v>50</v>
      </c>
      <c r="I22" s="279"/>
      <c r="J22" s="278">
        <v>0</v>
      </c>
      <c r="K22" s="278">
        <v>0</v>
      </c>
      <c r="L22" s="278">
        <v>0</v>
      </c>
      <c r="M22" s="278">
        <v>0</v>
      </c>
    </row>
    <row r="23" spans="1:14" s="272" customFormat="1" ht="17.100000000000001" customHeight="1">
      <c r="A23" s="271" t="s">
        <v>173</v>
      </c>
      <c r="B23" s="113" t="s">
        <v>174</v>
      </c>
      <c r="C23" s="277"/>
      <c r="D23" s="277"/>
      <c r="E23" s="277"/>
      <c r="F23" s="113">
        <v>382</v>
      </c>
      <c r="G23" s="113">
        <v>204</v>
      </c>
      <c r="H23" s="113">
        <f>ROUND(46,-1)</f>
        <v>50</v>
      </c>
      <c r="I23" s="276"/>
      <c r="J23" s="113">
        <v>0</v>
      </c>
      <c r="K23" s="113">
        <v>0</v>
      </c>
      <c r="L23" s="113">
        <v>0</v>
      </c>
      <c r="M23" s="113">
        <v>0</v>
      </c>
    </row>
    <row r="24" spans="1:14" s="272" customFormat="1" ht="17.100000000000001" customHeight="1">
      <c r="A24" s="273">
        <v>7</v>
      </c>
      <c r="B24" s="278" t="s">
        <v>175</v>
      </c>
      <c r="C24" s="278"/>
      <c r="D24" s="278"/>
      <c r="E24" s="278"/>
      <c r="F24" s="278">
        <v>8538</v>
      </c>
      <c r="G24" s="278">
        <v>10119</v>
      </c>
      <c r="H24" s="278">
        <v>9000</v>
      </c>
      <c r="I24" s="279"/>
      <c r="J24" s="278">
        <v>8000</v>
      </c>
      <c r="K24" s="278">
        <v>7000</v>
      </c>
      <c r="L24" s="278">
        <v>6000</v>
      </c>
      <c r="M24" s="278">
        <v>6000</v>
      </c>
    </row>
    <row r="25" spans="1:14" s="272" customFormat="1" ht="17.100000000000001" customHeight="1">
      <c r="A25" s="271" t="s">
        <v>176</v>
      </c>
      <c r="B25" s="113" t="s">
        <v>177</v>
      </c>
      <c r="C25" s="277"/>
      <c r="D25" s="277"/>
      <c r="E25" s="277"/>
      <c r="F25" s="113">
        <f>2003+5+9</f>
        <v>2017</v>
      </c>
      <c r="G25" s="113">
        <f>4123+5+0</f>
        <v>4128</v>
      </c>
      <c r="H25" s="113">
        <f>ROUND(5+10+4123-1183+67,-1)</f>
        <v>3020</v>
      </c>
      <c r="I25" s="276"/>
      <c r="J25" s="113">
        <f>ROUND(5+10+4123-1183+67-1007+43,-1)</f>
        <v>2060</v>
      </c>
      <c r="K25" s="113">
        <f>ROUND(5+10+4123-1183+67-1007+43-877+23,-1)</f>
        <v>1200</v>
      </c>
      <c r="L25" s="113">
        <f>ROUND(5+10+4123-1183+67-1007+43-877+23-693+23,-1)</f>
        <v>530</v>
      </c>
      <c r="M25" s="113">
        <f>ROUND(5+10+4123-4123,-1)</f>
        <v>20</v>
      </c>
    </row>
    <row r="26" spans="1:14" s="272" customFormat="1" ht="17.100000000000001" customHeight="1">
      <c r="A26" s="271" t="s">
        <v>178</v>
      </c>
      <c r="B26" s="113" t="s">
        <v>179</v>
      </c>
      <c r="C26" s="277"/>
      <c r="D26" s="277"/>
      <c r="E26" s="277"/>
      <c r="F26" s="113">
        <v>101</v>
      </c>
      <c r="G26" s="113">
        <v>99</v>
      </c>
      <c r="H26" s="113">
        <f>ROUND(102,-1)</f>
        <v>100</v>
      </c>
      <c r="I26" s="276"/>
      <c r="J26" s="113">
        <f>ROUND(105,-1)</f>
        <v>110</v>
      </c>
      <c r="K26" s="113">
        <f>ROUND(108,-1)</f>
        <v>110</v>
      </c>
      <c r="L26" s="113">
        <f>ROUND(111,-1)</f>
        <v>110</v>
      </c>
      <c r="M26" s="113">
        <f>ROUND(115,-1)</f>
        <v>120</v>
      </c>
    </row>
    <row r="27" spans="1:14" s="272" customFormat="1" ht="17.100000000000001" customHeight="1">
      <c r="A27" s="273">
        <v>8</v>
      </c>
      <c r="B27" s="278" t="s">
        <v>180</v>
      </c>
      <c r="C27" s="278"/>
      <c r="D27" s="278"/>
      <c r="E27" s="278"/>
      <c r="F27" s="278">
        <v>5409</v>
      </c>
      <c r="G27" s="278">
        <v>6207</v>
      </c>
      <c r="H27" s="278">
        <f>6000+100</f>
        <v>6100</v>
      </c>
      <c r="I27" s="279"/>
      <c r="J27" s="278">
        <v>6300</v>
      </c>
      <c r="K27" s="278">
        <v>6400</v>
      </c>
      <c r="L27" s="278">
        <f>6500-100</f>
        <v>6400</v>
      </c>
      <c r="M27" s="278">
        <f>6300-100</f>
        <v>6200</v>
      </c>
    </row>
    <row r="28" spans="1:14" s="272" customFormat="1" ht="17.100000000000001" customHeight="1">
      <c r="A28" s="271" t="s">
        <v>181</v>
      </c>
      <c r="B28" s="113" t="s">
        <v>163</v>
      </c>
      <c r="C28" s="277"/>
      <c r="D28" s="277"/>
      <c r="E28" s="277"/>
      <c r="F28" s="113">
        <v>1062</v>
      </c>
      <c r="G28" s="113">
        <v>657</v>
      </c>
      <c r="H28" s="113">
        <v>700</v>
      </c>
      <c r="I28" s="276"/>
      <c r="J28" s="113">
        <v>700</v>
      </c>
      <c r="K28" s="113">
        <v>600</v>
      </c>
      <c r="L28" s="113">
        <v>600</v>
      </c>
      <c r="M28" s="113">
        <v>600</v>
      </c>
    </row>
    <row r="29" spans="1:14" s="272" customFormat="1" ht="17.100000000000001" customHeight="1">
      <c r="A29" s="271" t="s">
        <v>182</v>
      </c>
      <c r="B29" s="113" t="s">
        <v>183</v>
      </c>
      <c r="C29" s="277"/>
      <c r="D29" s="277"/>
      <c r="E29" s="277"/>
      <c r="F29" s="113">
        <v>4223</v>
      </c>
      <c r="G29" s="113">
        <v>5959</v>
      </c>
      <c r="H29" s="113">
        <v>5000</v>
      </c>
      <c r="I29" s="276"/>
      <c r="J29" s="113">
        <v>5000</v>
      </c>
      <c r="K29" s="113">
        <v>4500</v>
      </c>
      <c r="L29" s="113">
        <v>4500</v>
      </c>
      <c r="M29" s="113">
        <v>4000</v>
      </c>
    </row>
    <row r="30" spans="1:14" s="272" customFormat="1" ht="17.100000000000001" customHeight="1">
      <c r="A30" s="271" t="s">
        <v>184</v>
      </c>
      <c r="B30" s="113" t="s">
        <v>185</v>
      </c>
      <c r="C30" s="113"/>
      <c r="D30" s="113"/>
      <c r="E30" s="113"/>
      <c r="F30" s="113">
        <v>0</v>
      </c>
      <c r="G30" s="113">
        <v>0</v>
      </c>
      <c r="H30" s="113">
        <v>0</v>
      </c>
      <c r="I30" s="276"/>
      <c r="J30" s="113">
        <v>0</v>
      </c>
      <c r="K30" s="113">
        <v>0</v>
      </c>
      <c r="L30" s="113">
        <v>0</v>
      </c>
      <c r="M30" s="113">
        <v>0</v>
      </c>
      <c r="N30" s="282"/>
    </row>
    <row r="31" spans="1:14" s="272" customFormat="1" ht="17.100000000000001" customHeight="1">
      <c r="A31" s="273">
        <v>9</v>
      </c>
      <c r="B31" s="278" t="s">
        <v>186</v>
      </c>
      <c r="C31" s="278"/>
      <c r="D31" s="278"/>
      <c r="E31" s="278"/>
      <c r="F31" s="278">
        <v>1371</v>
      </c>
      <c r="G31" s="278">
        <v>1871</v>
      </c>
      <c r="H31" s="278">
        <v>1721</v>
      </c>
      <c r="I31" s="279"/>
      <c r="J31" s="278">
        <v>1571</v>
      </c>
      <c r="K31" s="278">
        <v>1471</v>
      </c>
      <c r="L31" s="278">
        <v>1471</v>
      </c>
      <c r="M31" s="278">
        <v>1171</v>
      </c>
    </row>
    <row r="32" spans="1:14" s="272" customFormat="1" ht="17.100000000000001" customHeight="1">
      <c r="A32" s="283">
        <v>10</v>
      </c>
      <c r="B32" s="280" t="s">
        <v>187</v>
      </c>
      <c r="C32" s="280"/>
      <c r="D32" s="280"/>
      <c r="E32" s="280"/>
      <c r="F32" s="280">
        <f>F21+F22+F24+F27+F31</f>
        <v>18366</v>
      </c>
      <c r="G32" s="280">
        <f>G21+G22+G24+G27+G31</f>
        <v>21430.072830000001</v>
      </c>
      <c r="H32" s="280">
        <f t="shared" ref="H32:M32" si="4">H21+H22+H24+H27+H31</f>
        <v>20000.482829999997</v>
      </c>
      <c r="I32" s="280">
        <f t="shared" si="4"/>
        <v>0</v>
      </c>
      <c r="J32" s="280">
        <f t="shared" si="4"/>
        <v>19000.482830000004</v>
      </c>
      <c r="K32" s="280">
        <f t="shared" si="4"/>
        <v>18000.482830000015</v>
      </c>
      <c r="L32" s="280">
        <f t="shared" si="4"/>
        <v>17000.482830000015</v>
      </c>
      <c r="M32" s="280">
        <f t="shared" si="4"/>
        <v>16500.482830000015</v>
      </c>
    </row>
    <row r="33" spans="1:13" s="272" customFormat="1">
      <c r="A33" s="284"/>
    </row>
    <row r="34" spans="1:13" s="272" customFormat="1" ht="7.5" customHeight="1">
      <c r="A34" s="284"/>
    </row>
    <row r="35" spans="1:13" s="272" customFormat="1">
      <c r="A35" s="285">
        <v>11</v>
      </c>
      <c r="B35" s="286" t="s">
        <v>188</v>
      </c>
      <c r="C35" s="287"/>
      <c r="D35" s="287"/>
      <c r="E35" s="287"/>
      <c r="F35" s="288">
        <f>(123+1830+11+11761+91)*100/(1332+1927+58+1062+9+1371+2518)</f>
        <v>166.92038178083845</v>
      </c>
      <c r="G35" s="288">
        <f>(133+101+16296+32+98)*100/(2077+1884+364+657+10+1871+2553)</f>
        <v>176.93288020390824</v>
      </c>
      <c r="H35" s="288">
        <v>160</v>
      </c>
      <c r="I35" s="288" t="e">
        <f t="shared" ref="I35" si="5">I16+I13/I29</f>
        <v>#DIV/0!</v>
      </c>
      <c r="J35" s="288">
        <v>155</v>
      </c>
      <c r="K35" s="288">
        <v>155</v>
      </c>
      <c r="L35" s="288">
        <v>155</v>
      </c>
      <c r="M35" s="288">
        <v>155</v>
      </c>
    </row>
    <row r="36" spans="1:13">
      <c r="A36" s="289"/>
    </row>
    <row r="37" spans="1:13" ht="12.75" customHeight="1">
      <c r="B37" s="361" t="s">
        <v>189</v>
      </c>
      <c r="C37" s="361"/>
      <c r="D37" s="361"/>
      <c r="E37" s="361"/>
      <c r="F37" s="361"/>
      <c r="G37" s="361"/>
      <c r="H37" s="361"/>
      <c r="I37" s="361"/>
      <c r="J37" s="361"/>
      <c r="K37" s="361"/>
      <c r="L37" s="361"/>
      <c r="M37" s="361"/>
    </row>
    <row r="38" spans="1:13">
      <c r="B38" s="361"/>
      <c r="C38" s="361"/>
      <c r="D38" s="361"/>
      <c r="E38" s="361"/>
      <c r="F38" s="361"/>
      <c r="G38" s="361"/>
      <c r="H38" s="361"/>
      <c r="I38" s="361"/>
      <c r="J38" s="361"/>
      <c r="K38" s="361"/>
      <c r="L38" s="361"/>
      <c r="M38" s="361"/>
    </row>
    <row r="39" spans="1:13" ht="0.75" customHeight="1">
      <c r="B39" s="361"/>
      <c r="C39" s="361"/>
      <c r="D39" s="361"/>
      <c r="E39" s="361"/>
      <c r="F39" s="361"/>
      <c r="G39" s="361"/>
      <c r="H39" s="361"/>
      <c r="I39" s="361"/>
      <c r="J39" s="361"/>
      <c r="K39" s="361"/>
      <c r="L39" s="361"/>
      <c r="M39" s="361"/>
    </row>
    <row r="40" spans="1:13">
      <c r="B40" s="290"/>
      <c r="C40" s="290"/>
      <c r="D40" s="290"/>
      <c r="E40" s="290"/>
      <c r="F40" s="290"/>
      <c r="G40" s="290"/>
      <c r="H40" s="290"/>
      <c r="I40" s="290"/>
      <c r="J40" s="290"/>
      <c r="K40" s="290"/>
      <c r="L40" s="290"/>
      <c r="M40" s="290"/>
    </row>
  </sheetData>
  <mergeCells count="7">
    <mergeCell ref="B37:M39"/>
    <mergeCell ref="A1:M1"/>
    <mergeCell ref="A2:C2"/>
    <mergeCell ref="D2:M2"/>
    <mergeCell ref="J3:K3"/>
    <mergeCell ref="L3:M3"/>
    <mergeCell ref="A5:A6"/>
  </mergeCells>
  <pageMargins left="0.78740157480314965" right="0.78740157480314965" top="0.98425196850393704" bottom="0.98425196850393704" header="0.51181102362204722" footer="0.51181102362204722"/>
  <pageSetup paperSize="9" scale="77" orientation="landscape" r:id="rId1"/>
  <headerFooter alignWithMargins="0">
    <oddHeader>&amp;L&amp;"Arial,Fett"&amp;12Wirtschaftsplan
für Eigenbetriebe, Anstalten und Stiftungen öff. Rechts&amp;RAlle Angaben in T€, sofern nicht anders angegeben</oddHeader>
    <oddFooter>&amp;L&amp;F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Deckblatt</vt:lpstr>
      <vt:lpstr>Erfolgsplan</vt:lpstr>
      <vt:lpstr>Vermögensplan</vt:lpstr>
      <vt:lpstr>Personalplan</vt:lpstr>
      <vt:lpstr>Investitionsplan</vt:lpstr>
      <vt:lpstr>Planbilanz</vt:lpstr>
      <vt:lpstr>Investitionsplan!Druckbereich</vt:lpstr>
      <vt:lpstr>Personalplan!Druckbereich</vt:lpstr>
      <vt:lpstr>Deckblatt!Print_Area</vt:lpstr>
      <vt:lpstr>Erfolgsplan!Print_Area</vt:lpstr>
      <vt:lpstr>Investitionsplan!Print_Area</vt:lpstr>
      <vt:lpstr>Vermögensplan!Print_Area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2018-05-22T14:20:12Z</dcterms:created>
  <dcterms:modified xsi:type="dcterms:W3CDTF">2018-05-22T14:21:04Z</dcterms:modified>
</cp:coreProperties>
</file>